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рмативка\ШУМ\"/>
    </mc:Choice>
  </mc:AlternateContent>
  <bookViews>
    <workbookView xWindow="0" yWindow="0" windowWidth="28800" windowHeight="12330" activeTab="1"/>
  </bookViews>
  <sheets>
    <sheet name="ИШ 135" sheetId="2" r:id="rId1"/>
    <sheet name="ИШ 133" sheetId="1" r:id="rId2"/>
  </sheets>
  <definedNames>
    <definedName name="_xlnm.Print_Area" localSheetId="1">'ИШ 133'!$A$1:$N$124</definedName>
    <definedName name="_xlnm.Print_Area" localSheetId="0">'ИШ 135'!$A$1:$N$122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2" i="2" l="1"/>
  <c r="B12" i="2" l="1"/>
  <c r="C12" i="2"/>
  <c r="D12" i="2"/>
  <c r="E12" i="2"/>
  <c r="F12" i="2"/>
  <c r="G12" i="2"/>
  <c r="H12" i="2"/>
  <c r="I12" i="2"/>
  <c r="J12" i="2"/>
  <c r="B34" i="2"/>
  <c r="C34" i="2"/>
  <c r="D34" i="2"/>
  <c r="E34" i="2"/>
  <c r="F34" i="2"/>
  <c r="G34" i="2"/>
  <c r="H34" i="2"/>
  <c r="I34" i="2"/>
  <c r="J34" i="2"/>
  <c r="B54" i="2"/>
  <c r="C54" i="2"/>
  <c r="C59" i="2" s="1"/>
  <c r="C72" i="2" s="1"/>
  <c r="D54" i="2"/>
  <c r="E54" i="2"/>
  <c r="F54" i="2"/>
  <c r="G54" i="2"/>
  <c r="G59" i="2" s="1"/>
  <c r="G72" i="2" s="1"/>
  <c r="H54" i="2"/>
  <c r="I54" i="2"/>
  <c r="J54" i="2"/>
  <c r="B59" i="2"/>
  <c r="B72" i="2" s="1"/>
  <c r="D59" i="2"/>
  <c r="E59" i="2"/>
  <c r="E72" i="2" s="1"/>
  <c r="F59" i="2"/>
  <c r="F72" i="2" s="1"/>
  <c r="H59" i="2"/>
  <c r="I59" i="2"/>
  <c r="I72" i="2" s="1"/>
  <c r="J59" i="2"/>
  <c r="J72" i="2" s="1"/>
  <c r="D72" i="2"/>
  <c r="H72" i="2"/>
  <c r="B90" i="2"/>
  <c r="B96" i="2"/>
  <c r="C96" i="2"/>
  <c r="D96" i="2"/>
  <c r="E96" i="2"/>
  <c r="F96" i="2"/>
  <c r="G96" i="2"/>
  <c r="H96" i="2"/>
  <c r="I96" i="2"/>
  <c r="J96" i="2"/>
  <c r="J104" i="2" l="1"/>
  <c r="F104" i="2"/>
  <c r="B104" i="2"/>
  <c r="I104" i="2"/>
  <c r="E104" i="2"/>
  <c r="H104" i="2"/>
  <c r="D104" i="2"/>
  <c r="G104" i="2" l="1"/>
  <c r="C104" i="2"/>
  <c r="I108" i="2"/>
  <c r="I122" i="2" s="1"/>
  <c r="W123" i="2" s="1"/>
  <c r="W125" i="2" s="1"/>
  <c r="D108" i="2"/>
  <c r="D122" i="2" s="1"/>
  <c r="R123" i="2" s="1"/>
  <c r="R125" i="2" s="1"/>
  <c r="B108" i="2"/>
  <c r="B122" i="2" s="1"/>
  <c r="P123" i="2" s="1"/>
  <c r="H108" i="2"/>
  <c r="H122" i="2" s="1"/>
  <c r="V123" i="2" s="1"/>
  <c r="V125" i="2" s="1"/>
  <c r="F108" i="2"/>
  <c r="F122" i="2" s="1"/>
  <c r="T123" i="2" s="1"/>
  <c r="T125" i="2" s="1"/>
  <c r="E108" i="2"/>
  <c r="E122" i="2" s="1"/>
  <c r="S123" i="2" s="1"/>
  <c r="S125" i="2" s="1"/>
  <c r="J108" i="2"/>
  <c r="J122" i="2" s="1"/>
  <c r="X123" i="2" s="1"/>
  <c r="X125" i="2" s="1"/>
  <c r="W126" i="2" l="1"/>
  <c r="S126" i="2"/>
  <c r="Q127" i="2" s="1"/>
  <c r="C108" i="2"/>
  <c r="C122" i="2" s="1"/>
  <c r="Q123" i="2" s="1"/>
  <c r="Q125" i="2" s="1"/>
  <c r="Q126" i="2" s="1"/>
  <c r="G108" i="2"/>
  <c r="G122" i="2" s="1"/>
  <c r="U123" i="2" s="1"/>
  <c r="U125" i="2" s="1"/>
  <c r="U126" i="2" s="1"/>
  <c r="U127" i="2" s="1"/>
  <c r="J98" i="1"/>
  <c r="I98" i="1"/>
  <c r="H98" i="1"/>
  <c r="G98" i="1"/>
  <c r="F98" i="1"/>
  <c r="E98" i="1"/>
  <c r="D98" i="1"/>
  <c r="C98" i="1"/>
  <c r="B98" i="1"/>
  <c r="B92" i="1"/>
  <c r="H61" i="1"/>
  <c r="H74" i="1" s="1"/>
  <c r="D61" i="1"/>
  <c r="D74" i="1" s="1"/>
  <c r="J56" i="1"/>
  <c r="I56" i="1"/>
  <c r="H56" i="1"/>
  <c r="G56" i="1"/>
  <c r="G61" i="1" s="1"/>
  <c r="G74" i="1" s="1"/>
  <c r="F56" i="1"/>
  <c r="E56" i="1"/>
  <c r="D56" i="1"/>
  <c r="C56" i="1"/>
  <c r="C61" i="1" s="1"/>
  <c r="C74" i="1" s="1"/>
  <c r="B56" i="1"/>
  <c r="J36" i="1"/>
  <c r="I36" i="1"/>
  <c r="H36" i="1"/>
  <c r="G36" i="1"/>
  <c r="F36" i="1"/>
  <c r="E36" i="1"/>
  <c r="D36" i="1"/>
  <c r="C36" i="1"/>
  <c r="B36" i="1"/>
  <c r="P128" i="2" l="1"/>
  <c r="B106" i="1"/>
  <c r="I106" i="1"/>
  <c r="C106" i="1"/>
  <c r="D106" i="1"/>
  <c r="G106" i="1"/>
  <c r="H106" i="1"/>
  <c r="E61" i="1"/>
  <c r="E74" i="1" s="1"/>
  <c r="E106" i="1" s="1"/>
  <c r="I61" i="1"/>
  <c r="I74" i="1" s="1"/>
  <c r="B61" i="1"/>
  <c r="B74" i="1" s="1"/>
  <c r="F61" i="1"/>
  <c r="F74" i="1" s="1"/>
  <c r="F106" i="1" s="1"/>
  <c r="J61" i="1"/>
  <c r="J74" i="1" s="1"/>
  <c r="J106" i="1" s="1"/>
  <c r="J110" i="1" l="1"/>
  <c r="J124" i="1" s="1"/>
  <c r="E110" i="1"/>
  <c r="E124" i="1" s="1"/>
  <c r="B110" i="1"/>
  <c r="B124" i="1" s="1"/>
  <c r="F110" i="1"/>
  <c r="F124" i="1" s="1"/>
  <c r="I110" i="1"/>
  <c r="I124" i="1" s="1"/>
  <c r="D110" i="1"/>
  <c r="D124" i="1" s="1"/>
  <c r="G110" i="1"/>
  <c r="G124" i="1"/>
  <c r="C110" i="1"/>
  <c r="C124" i="1" s="1"/>
  <c r="H110" i="1"/>
  <c r="H124" i="1" s="1"/>
</calcChain>
</file>

<file path=xl/sharedStrings.xml><?xml version="1.0" encoding="utf-8"?>
<sst xmlns="http://schemas.openxmlformats.org/spreadsheetml/2006/main" count="183" uniqueCount="77">
  <si>
    <t>Расчет шума, проникающего из помещения на территорию</t>
  </si>
  <si>
    <t>Расчет выполнен в соответсвии с СП 254.1325800.2016</t>
  </si>
  <si>
    <t>Источник шума №</t>
  </si>
  <si>
    <t>Модульное здание ТП-9 10/0,4 кВ</t>
  </si>
  <si>
    <t>Источники шума внутри помещения:</t>
  </si>
  <si>
    <t>Уровни звукового давления, дБ (по октавным полосам со среднегеометрическими частотами, Гц):</t>
  </si>
  <si>
    <t>Название</t>
  </si>
  <si>
    <t>Дистанция замера, м</t>
  </si>
  <si>
    <t>Расст. до окна или кожуха, м, r</t>
  </si>
  <si>
    <t>Максимальный размер ист., м, lmax</t>
  </si>
  <si>
    <t>La макс.</t>
  </si>
  <si>
    <t>ТС 2000 кВА</t>
  </si>
  <si>
    <t>Мощности источников, дБ (по октавным полосам со среднегеометрическими частотами, Гц):</t>
  </si>
  <si>
    <t>Состав и звукоизоляция ограждающей конструкции (окна), дБ (по октавным полосам со среднегеометрическими частотами, Гц):</t>
  </si>
  <si>
    <t>В соответсвии с п.  6.5.4.  СП 275.1325800.2016 «Изоляцию воздушного шума ограждением следует принимать по паспортным данным на ограждение или рассчитывать согласно СП 23-103-2003 «Проектирование звукоизоляции ограждающих конструкций жилых и общественных зданий»</t>
  </si>
  <si>
    <t>Площадь, м2</t>
  </si>
  <si>
    <t>Часть ограждающей конструкции</t>
  </si>
  <si>
    <t>Стена</t>
  </si>
  <si>
    <t>Дверь</t>
  </si>
  <si>
    <t>Реверберационные коэффициенты звукопоглощения различных поверхностей и штучных звукопоглотителей</t>
  </si>
  <si>
    <t>Реверберационные коэффициенты звукопоглощения различных поверхностей и штучных звукопоглотителей определяют по ГОСТ Р 53376. Их значения приводят в сопроводительной документации и в справочной литературе.</t>
  </si>
  <si>
    <t xml:space="preserve">Поверхность </t>
  </si>
  <si>
    <t>Результаты расчета</t>
  </si>
  <si>
    <t>1. Расчет ограждающей конструкции (окна или кожуха): R (п. 6.5.4  СП 254.1325800.2016)</t>
  </si>
  <si>
    <r>
      <t xml:space="preserve">Если ограждение состоит из нескольких частей с различной звукоизоляцией (например, стена с окном и дверью), </t>
    </r>
    <r>
      <rPr>
        <i/>
        <sz val="10"/>
        <color theme="1"/>
        <rFont val="Times New Roman"/>
        <family val="1"/>
        <charset val="204"/>
      </rPr>
      <t>R</t>
    </r>
    <r>
      <rPr>
        <sz val="10"/>
        <color theme="1"/>
        <rFont val="Times New Roman"/>
        <family val="1"/>
        <charset val="204"/>
      </rPr>
      <t xml:space="preserve"> определяют по формуле</t>
    </r>
  </si>
  <si>
    <r>
      <t xml:space="preserve">где </t>
    </r>
    <r>
      <rPr>
        <i/>
        <sz val="10"/>
        <color theme="1"/>
        <rFont val="Times New Roman"/>
        <family val="1"/>
        <charset val="204"/>
      </rPr>
      <t>S</t>
    </r>
    <r>
      <rPr>
        <vertAlign val="subscript"/>
        <sz val="10"/>
        <color theme="1"/>
        <rFont val="Times New Roman"/>
        <family val="1"/>
        <charset val="204"/>
      </rPr>
      <t>ок</t>
    </r>
    <r>
      <rPr>
        <sz val="10"/>
        <color theme="1"/>
        <rFont val="Times New Roman"/>
        <family val="1"/>
        <charset val="204"/>
      </rPr>
      <t xml:space="preserve">, </t>
    </r>
    <r>
      <rPr>
        <i/>
        <sz val="10"/>
        <color theme="1"/>
        <rFont val="Times New Roman"/>
        <family val="1"/>
        <charset val="204"/>
      </rPr>
      <t>R</t>
    </r>
    <r>
      <rPr>
        <vertAlign val="subscript"/>
        <sz val="10"/>
        <color theme="1"/>
        <rFont val="Times New Roman"/>
        <family val="1"/>
        <charset val="204"/>
      </rPr>
      <t>ок</t>
    </r>
    <r>
      <rPr>
        <sz val="10"/>
        <color theme="1"/>
        <rFont val="Times New Roman"/>
        <family val="1"/>
        <charset val="204"/>
      </rPr>
      <t xml:space="preserve">; </t>
    </r>
    <r>
      <rPr>
        <i/>
        <sz val="10"/>
        <color theme="1"/>
        <rFont val="Times New Roman"/>
        <family val="1"/>
        <charset val="204"/>
      </rPr>
      <t>S</t>
    </r>
    <r>
      <rPr>
        <vertAlign val="subscript"/>
        <sz val="10"/>
        <color theme="1"/>
        <rFont val="Times New Roman"/>
        <family val="1"/>
        <charset val="204"/>
      </rPr>
      <t>дв</t>
    </r>
    <r>
      <rPr>
        <sz val="10"/>
        <color theme="1"/>
        <rFont val="Times New Roman"/>
        <family val="1"/>
        <charset val="204"/>
      </rPr>
      <t xml:space="preserve">, </t>
    </r>
    <r>
      <rPr>
        <i/>
        <sz val="10"/>
        <color theme="1"/>
        <rFont val="Times New Roman"/>
        <family val="1"/>
        <charset val="204"/>
      </rPr>
      <t>R</t>
    </r>
    <r>
      <rPr>
        <vertAlign val="subscript"/>
        <sz val="10"/>
        <color theme="1"/>
        <rFont val="Times New Roman"/>
        <family val="1"/>
        <charset val="204"/>
      </rPr>
      <t>дв</t>
    </r>
    <r>
      <rPr>
        <sz val="10"/>
        <color theme="1"/>
        <rFont val="Times New Roman"/>
        <family val="1"/>
        <charset val="204"/>
      </rPr>
      <t xml:space="preserve">; </t>
    </r>
    <r>
      <rPr>
        <i/>
        <sz val="10"/>
        <color theme="1"/>
        <rFont val="Times New Roman"/>
        <family val="1"/>
        <charset val="204"/>
      </rPr>
      <t>S</t>
    </r>
    <r>
      <rPr>
        <vertAlign val="subscript"/>
        <sz val="10"/>
        <color theme="1"/>
        <rFont val="Times New Roman"/>
        <family val="1"/>
        <charset val="204"/>
      </rPr>
      <t>ст</t>
    </r>
    <r>
      <rPr>
        <sz val="10"/>
        <color theme="1"/>
        <rFont val="Times New Roman"/>
        <family val="1"/>
        <charset val="204"/>
      </rPr>
      <t xml:space="preserve">, </t>
    </r>
    <r>
      <rPr>
        <i/>
        <sz val="10"/>
        <color theme="1"/>
        <rFont val="Times New Roman"/>
        <family val="1"/>
        <charset val="204"/>
      </rPr>
      <t>R</t>
    </r>
    <r>
      <rPr>
        <vertAlign val="subscript"/>
        <sz val="10"/>
        <color theme="1"/>
        <rFont val="Times New Roman"/>
        <family val="1"/>
        <charset val="204"/>
      </rPr>
      <t>ст</t>
    </r>
    <r>
      <rPr>
        <sz val="10"/>
        <color theme="1"/>
        <rFont val="Times New Roman"/>
        <family val="1"/>
        <charset val="204"/>
      </rPr>
      <t xml:space="preserve">; </t>
    </r>
    <r>
      <rPr>
        <i/>
        <sz val="10"/>
        <color theme="1"/>
        <rFont val="Times New Roman"/>
        <family val="1"/>
        <charset val="204"/>
      </rPr>
      <t>S</t>
    </r>
    <r>
      <rPr>
        <vertAlign val="subscript"/>
        <sz val="10"/>
        <color theme="1"/>
        <rFont val="Times New Roman"/>
        <family val="1"/>
        <charset val="204"/>
      </rPr>
      <t>ф</t>
    </r>
    <r>
      <rPr>
        <sz val="10"/>
        <color theme="1"/>
        <rFont val="Times New Roman"/>
        <family val="1"/>
        <charset val="204"/>
      </rPr>
      <t xml:space="preserve"> - площадь,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и звукоизоляция, дБ, окон, дверей, сплошной части наружного ограждения (стены), открытой части форточки (фрамуги), соответственно.</t>
    </r>
  </si>
  <si>
    <t>Изоляция воздушного шума ограждением, дБ (R)</t>
  </si>
  <si>
    <t>2. Расчетные характеристики помещения</t>
  </si>
  <si>
    <t>Средний коэффициент звукопоглощения поверхностей в помещении:</t>
  </si>
  <si>
    <t>В соответсвии с п. 5.3.3.  СП 275.1325800.2016:</t>
  </si>
  <si>
    <t>Средний коэффициент звукопоглощения            поверхностей в помещении определяют по формуле</t>
  </si>
  <si>
    <t xml:space="preserve"> </t>
  </si>
  <si>
    <t xml:space="preserve">где </t>
  </si>
  <si>
    <r>
      <t xml:space="preserve">     - реверберационный коэффициент звукопоглощения элемента поверхности площадью </t>
    </r>
    <r>
      <rPr>
        <i/>
        <sz val="10"/>
        <color theme="1"/>
        <rFont val="Times New Roman"/>
        <family val="1"/>
        <charset val="204"/>
      </rPr>
      <t>S</t>
    </r>
    <r>
      <rPr>
        <i/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>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;</t>
    </r>
  </si>
  <si>
    <r>
      <t>n</t>
    </r>
    <r>
      <rPr>
        <sz val="10"/>
        <color theme="1"/>
        <rFont val="Times New Roman"/>
        <family val="1"/>
        <charset val="204"/>
      </rPr>
      <t xml:space="preserve"> - число поверхностей в помещении (включая ограждающие поверхности, поверхности оборудования, мебели, людей и др.);</t>
    </r>
  </si>
  <si>
    <r>
      <t>A</t>
    </r>
    <r>
      <rPr>
        <i/>
        <vertAlign val="subscript"/>
        <sz val="10"/>
        <color theme="1"/>
        <rFont val="Times New Roman"/>
        <family val="1"/>
        <charset val="204"/>
      </rPr>
      <t>j</t>
    </r>
    <r>
      <rPr>
        <sz val="10"/>
        <color theme="1"/>
        <rFont val="Times New Roman"/>
        <family val="1"/>
        <charset val="204"/>
      </rPr>
      <t xml:space="preserve"> - эквивалентная площадь звукопоглощения </t>
    </r>
    <r>
      <rPr>
        <i/>
        <sz val="10"/>
        <color theme="1"/>
        <rFont val="Times New Roman"/>
        <family val="1"/>
        <charset val="204"/>
      </rPr>
      <t>j</t>
    </r>
    <r>
      <rPr>
        <sz val="10"/>
        <color theme="1"/>
        <rFont val="Times New Roman"/>
        <family val="1"/>
        <charset val="204"/>
      </rPr>
      <t>-го штучного звукопоглотителя,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;</t>
    </r>
  </si>
  <si>
    <r>
      <t>k</t>
    </r>
    <r>
      <rPr>
        <sz val="10"/>
        <color theme="1"/>
        <rFont val="Times New Roman"/>
        <family val="1"/>
        <charset val="204"/>
      </rPr>
      <t xml:space="preserve"> - число штучных звукопоглотителей в помещении;</t>
    </r>
  </si>
  <si>
    <r>
      <t>S</t>
    </r>
    <r>
      <rPr>
        <vertAlign val="subscript"/>
        <sz val="10"/>
        <color theme="1"/>
        <rFont val="Times New Roman"/>
        <family val="1"/>
        <charset val="204"/>
      </rPr>
      <t>пом</t>
    </r>
    <r>
      <rPr>
        <sz val="10"/>
        <color theme="1"/>
        <rFont val="Times New Roman"/>
        <family val="1"/>
        <charset val="204"/>
      </rPr>
      <t xml:space="preserve"> - суммарная площадь поверхностей в помещении,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</si>
  <si>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t>Значения        для помещений различных типов допускается принимать по таблице 3.  СП 275.1325800.2016</t>
  </si>
  <si>
    <t>Средние коэффициенты звукопоглощения поверхностей в помещении</t>
  </si>
  <si>
    <t>Средний коэффициент звукопоглощения            в помещении</t>
  </si>
  <si>
    <t xml:space="preserve">В соответствии с п. 5.3.5.  СП 275.1325800.2016  Средний коэффициент звукопоглощения   в помещении следует определять в соответствии со следующими правилами:
- в октавных полосах со среднегеометрическими частотами 63 - 1000 Гц  ;
- в октавных полосах со среднегеометрическими частотами 2000 - 8000 Гц по формуле
где       - средний коэффициент звукопоглощения поверхностей в помещении;
m - постоянная затухания звука в воздухе, м-1, значения которой следует принимать по таблице 4. СП 275.1325800.2016
</t>
  </si>
  <si>
    <t xml:space="preserve">Средние коэффициенты звукопоглощения, </t>
  </si>
  <si>
    <t>Коэффициент, учитывающий нарушение диффузности звукового поля</t>
  </si>
  <si>
    <t>k - коэффициент, учитывающий нарушение диффузности звукового поля в соразмерном помещении, значения которого принимают по таблице 5. СП 275.1325800.2016 в зависимости от среднего коэффициента звукопоглощения              в помещении</t>
  </si>
  <si>
    <r>
      <t>Акустическая постоянная помещения B, м</t>
    </r>
    <r>
      <rPr>
        <i/>
        <vertAlign val="superscript"/>
        <sz val="10"/>
        <color theme="1"/>
        <rFont val="Times New Roman"/>
        <family val="1"/>
        <charset val="204"/>
      </rPr>
      <t>2</t>
    </r>
  </si>
  <si>
    <r>
      <t xml:space="preserve">Акустическую постоянную помещения </t>
    </r>
    <r>
      <rPr>
        <i/>
        <sz val="10"/>
        <color theme="1"/>
        <rFont val="Times New Roman"/>
        <family val="1"/>
        <charset val="204"/>
      </rPr>
      <t>B</t>
    </r>
    <r>
      <rPr>
        <sz val="10"/>
        <color theme="1"/>
        <rFont val="Times New Roman"/>
        <family val="1"/>
        <charset val="204"/>
      </rPr>
      <t>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определяют по формуле (6) СП 275.1325800.2016</t>
    </r>
  </si>
  <si>
    <t>Акустическая постоянная помещения (B)</t>
  </si>
  <si>
    <t>3.  Расчет шума, проникающего из помещения на территорию</t>
  </si>
  <si>
    <r>
      <t xml:space="preserve">Октавные уровни звукового давления </t>
    </r>
    <r>
      <rPr>
        <i/>
        <sz val="10"/>
        <color theme="1"/>
        <rFont val="Times New Roman"/>
        <family val="1"/>
        <charset val="204"/>
      </rPr>
      <t>L</t>
    </r>
    <r>
      <rPr>
        <sz val="10"/>
        <color theme="1"/>
        <rFont val="Times New Roman"/>
        <family val="1"/>
        <charset val="204"/>
      </rPr>
      <t>, дБ, в расчетных точках в помещении с несколькими источниками шума следует определять по формуле (17)   СП 275.1325800.2016</t>
    </r>
  </si>
  <si>
    <r>
      <t xml:space="preserve">где </t>
    </r>
    <r>
      <rPr>
        <i/>
        <sz val="10"/>
        <color theme="1"/>
        <rFont val="Times New Roman"/>
        <family val="1"/>
        <charset val="204"/>
      </rPr>
      <t>L</t>
    </r>
    <r>
      <rPr>
        <i/>
        <vertAlign val="subscript"/>
        <sz val="10"/>
        <color theme="1"/>
        <rFont val="Times New Roman"/>
        <family val="1"/>
        <charset val="204"/>
      </rPr>
      <t>Wi</t>
    </r>
    <r>
      <rPr>
        <sz val="10"/>
        <color theme="1"/>
        <rFont val="Times New Roman"/>
        <family val="1"/>
        <charset val="204"/>
      </rPr>
      <t xml:space="preserve"> - октавный уровень звуковой мощности </t>
    </r>
    <r>
      <rPr>
        <i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>-го источника, дБ</t>
    </r>
  </si>
  <si>
    <r>
      <t>a</t>
    </r>
    <r>
      <rPr>
        <vertAlign val="subscript"/>
        <sz val="10"/>
        <color theme="1"/>
        <rFont val="Times New Roman"/>
        <family val="1"/>
        <charset val="204"/>
      </rPr>
      <t>пр</t>
    </r>
    <r>
      <rPr>
        <i/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 xml:space="preserve"> и </t>
    </r>
    <r>
      <rPr>
        <i/>
        <sz val="10"/>
        <color theme="1"/>
        <rFont val="Times New Roman"/>
        <family val="1"/>
        <charset val="204"/>
      </rPr>
      <t>a</t>
    </r>
    <r>
      <rPr>
        <vertAlign val="subscript"/>
        <sz val="10"/>
        <color theme="1"/>
        <rFont val="Times New Roman"/>
        <family val="1"/>
        <charset val="204"/>
      </rPr>
      <t>отр</t>
    </r>
    <r>
      <rPr>
        <i/>
        <vertAlign val="subscript"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 xml:space="preserve"> - коэффициенты, описывающие распространение прямого и отраженного звука в помещении от </t>
    </r>
    <r>
      <rPr>
        <i/>
        <sz val="10"/>
        <color theme="1"/>
        <rFont val="Times New Roman"/>
        <family val="1"/>
        <charset val="204"/>
      </rPr>
      <t>i</t>
    </r>
    <r>
      <rPr>
        <sz val="10"/>
        <color theme="1"/>
        <rFont val="Times New Roman"/>
        <family val="1"/>
        <charset val="204"/>
      </rPr>
      <t xml:space="preserve">-го источника и определяемые по </t>
    </r>
    <r>
      <rPr>
        <sz val="10"/>
        <color rgb="FF0000FF"/>
        <rFont val="Times New Roman"/>
        <family val="1"/>
        <charset val="204"/>
      </rPr>
      <t>5.2.3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color rgb="FF0000FF"/>
        <rFont val="Times New Roman"/>
        <family val="1"/>
        <charset val="204"/>
      </rPr>
      <t>5.4.3</t>
    </r>
    <r>
      <rPr>
        <sz val="10"/>
        <color theme="1"/>
        <rFont val="Times New Roman"/>
        <family val="1"/>
        <charset val="204"/>
      </rPr>
      <t xml:space="preserve"> СП 275.1325800.2016 соответственно</t>
    </r>
  </si>
  <si>
    <r>
      <t xml:space="preserve">Коэффициент </t>
    </r>
    <r>
      <rPr>
        <i/>
        <sz val="10"/>
        <color theme="1"/>
        <rFont val="Times New Roman"/>
        <family val="1"/>
        <charset val="204"/>
      </rPr>
      <t>a</t>
    </r>
    <r>
      <rPr>
        <vertAlign val="subscript"/>
        <sz val="10"/>
        <color theme="1"/>
        <rFont val="Times New Roman"/>
        <family val="1"/>
        <charset val="204"/>
      </rPr>
      <t>пр</t>
    </r>
    <r>
      <rPr>
        <sz val="10"/>
        <color theme="1"/>
        <rFont val="Times New Roman"/>
        <family val="1"/>
        <charset val="204"/>
      </rPr>
      <t xml:space="preserve"> рассчитывают по формуле</t>
    </r>
  </si>
  <si>
    <t xml:space="preserve">      - коэффициент, учитывающий влияние ближнего поля, принимаемый в зависимости от отношения расстояния r, м, от акустического центра &lt;1&gt; источника шума до расчетной точки к максимальному размеру источника lmax, м, по таблице 1 СП 275.1325800.2016 ;</t>
  </si>
  <si>
    <r>
      <t>r</t>
    </r>
    <r>
      <rPr>
        <sz val="10"/>
        <color theme="1"/>
        <rFont val="Times New Roman"/>
        <family val="1"/>
        <charset val="204"/>
      </rPr>
      <t>/</t>
    </r>
    <r>
      <rPr>
        <i/>
        <sz val="10"/>
        <color theme="1"/>
        <rFont val="Times New Roman"/>
        <family val="1"/>
        <charset val="204"/>
      </rPr>
      <t>l</t>
    </r>
    <r>
      <rPr>
        <vertAlign val="subscript"/>
        <sz val="10"/>
        <color theme="1"/>
        <rFont val="Times New Roman"/>
        <family val="1"/>
        <charset val="204"/>
      </rPr>
      <t>max=</t>
    </r>
  </si>
  <si>
    <t>=</t>
  </si>
  <si>
    <t xml:space="preserve">    - фактор направленности источника шума (для источников с равномерным излучением )</t>
  </si>
  <si>
    <r>
      <t>S</t>
    </r>
    <r>
      <rPr>
        <sz val="10"/>
        <color theme="1"/>
        <rFont val="Times New Roman"/>
        <family val="1"/>
        <charset val="204"/>
      </rPr>
      <t xml:space="preserve"> - площадь воображаемой поверхности правильной геометрической формы, окружающей источник шума, по возможности равноудаленной от его поверхности и проходящей через расчетную точку, 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</si>
  <si>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S</t>
    </r>
    <r>
      <rPr>
        <vertAlign val="sub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 =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</si>
  <si>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t xml:space="preserve">Коэффициент, описывающий распространение прямого звука, aпрi </t>
  </si>
  <si>
    <r>
      <t xml:space="preserve">Значения коэффициента </t>
    </r>
    <r>
      <rPr>
        <i/>
        <sz val="10"/>
        <color theme="1"/>
        <rFont val="Times New Roman"/>
        <family val="1"/>
        <charset val="204"/>
      </rPr>
      <t>a</t>
    </r>
    <r>
      <rPr>
        <vertAlign val="subscript"/>
        <sz val="10"/>
        <color theme="1"/>
        <rFont val="Times New Roman"/>
        <family val="1"/>
        <charset val="204"/>
      </rPr>
      <t>отр</t>
    </r>
    <r>
      <rPr>
        <sz val="10"/>
        <color theme="1"/>
        <rFont val="Times New Roman"/>
        <family val="1"/>
        <charset val="204"/>
      </rPr>
      <t xml:space="preserve">  для соразмерного помещения определяют по формуле (8) СП 275.1325800.2016</t>
    </r>
  </si>
  <si>
    <t>Коэффициент, описывающий распространение отраженного звука, aотр</t>
  </si>
  <si>
    <r>
      <t xml:space="preserve">Октавные уровни звукового давления </t>
    </r>
    <r>
      <rPr>
        <i/>
        <sz val="10"/>
        <color theme="1"/>
        <rFont val="Times New Roman"/>
        <family val="1"/>
        <charset val="204"/>
      </rPr>
      <t>L</t>
    </r>
    <r>
      <rPr>
        <sz val="10"/>
        <color theme="1"/>
        <rFont val="Times New Roman"/>
        <family val="1"/>
        <charset val="204"/>
      </rPr>
      <t xml:space="preserve">, дБ, в расчетных точках в помещении </t>
    </r>
  </si>
  <si>
    <t>Суммарный УЗД от всех источников шума внутри помещения перед ограждающей конструкцией, дБ</t>
  </si>
  <si>
    <t>Шум, проникающий из помещения на территорию, дБ</t>
  </si>
  <si>
    <t>В соответсвии с п. 6.5.4. СП 254.1325800.2016 если расчетная точка расположена на территории предприятия, расчет октавных уровней звукового давления выполняют по ГОСТ 31295.2. При этом, если источники шума располагаются в помещении, определяют октавные уровни звуковой мощности        , дБ, шума, прошедшего через наружное ограждение (или несколько ограждений) на территорию, по формуле</t>
  </si>
  <si>
    <t>где LWi, aотрi - принимается по  формуле (17) СП 254.1325800.2016;</t>
  </si>
  <si>
    <r>
      <t>S</t>
    </r>
    <r>
      <rPr>
        <sz val="10"/>
        <color theme="1"/>
        <rFont val="Times New Roman"/>
        <family val="1"/>
        <charset val="204"/>
      </rPr>
      <t xml:space="preserve"> - площадь ограждения,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через которое шум проникает на территорию;</t>
    </r>
  </si>
  <si>
    <r>
      <t>S</t>
    </r>
    <r>
      <rPr>
        <vertAlign val="sub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 xml:space="preserve"> = 1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;</t>
    </r>
  </si>
  <si>
    <r>
      <t>R</t>
    </r>
    <r>
      <rPr>
        <sz val="10"/>
        <color theme="1"/>
        <rFont val="Times New Roman"/>
        <family val="1"/>
        <charset val="204"/>
      </rPr>
      <t xml:space="preserve"> - изоляция воздушного шума ограждением, дБ, через которое шум проникает на территорию.</t>
    </r>
  </si>
  <si>
    <t>Шум проникающий из помещения на территорию, дБ</t>
  </si>
  <si>
    <t>Перевод из дБ в дБа</t>
  </si>
  <si>
    <t>2 и более</t>
  </si>
  <si>
    <r>
      <t>r</t>
    </r>
    <r>
      <rPr>
        <sz val="10"/>
        <color theme="1"/>
        <rFont val="Arial"/>
        <family val="2"/>
        <charset val="204"/>
      </rPr>
      <t>/</t>
    </r>
    <r>
      <rPr>
        <i/>
        <sz val="10"/>
        <color theme="1"/>
        <rFont val="Arial"/>
        <family val="2"/>
        <charset val="204"/>
      </rPr>
      <t>l</t>
    </r>
    <r>
      <rPr>
        <vertAlign val="subscript"/>
        <sz val="10"/>
        <color theme="1"/>
        <rFont val="Arial"/>
        <family val="2"/>
        <charset val="204"/>
      </rPr>
      <t>max</t>
    </r>
  </si>
  <si>
    <t>Коэффициент, учитывающий влияние ближнего поля</t>
  </si>
  <si>
    <t>Насос Д160-112</t>
  </si>
  <si>
    <t>Блочно-модульное здание НС №1 подотвальных вод (насосы Д160-112  - 1 раб + 1 рез)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</si>
</sst>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vertAlign val="sub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vertAlign val="subscript"/>
      <sz val="10"/>
      <color theme="1"/>
      <name val="Times New Roman"/>
      <family val="1"/>
      <charset val="204"/>
    </font>
    <font>
      <i/>
      <vertAlign val="superscript"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6"/>
      <color indexed="10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 indent="6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64" fontId="5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0" fontId="0" fillId="3" borderId="16" xfId="0" applyFill="1" applyBorder="1"/>
    <xf numFmtId="0" fontId="0" fillId="3" borderId="17" xfId="0" applyFill="1" applyBorder="1"/>
    <xf numFmtId="0" fontId="0" fillId="3" borderId="15" xfId="0" applyFill="1" applyBorder="1"/>
    <xf numFmtId="164" fontId="5" fillId="0" borderId="4" xfId="0" applyNumberFormat="1" applyFont="1" applyFill="1" applyBorder="1" applyAlignment="1">
      <alignment horizontal="center" vertical="center" wrapText="1"/>
    </xf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2" fontId="15" fillId="0" borderId="10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/>
    <xf numFmtId="2" fontId="0" fillId="0" borderId="12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png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20.png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399318</xdr:colOff>
      <xdr:row>110</xdr:row>
      <xdr:rowOff>344365</xdr:rowOff>
    </xdr:from>
    <xdr:to>
      <xdr:col>2</xdr:col>
      <xdr:colOff>16120</xdr:colOff>
      <xdr:row>110</xdr:row>
      <xdr:rowOff>534865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BA1332A2-FDBA-4E37-844A-58203918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918" y="21146965"/>
          <a:ext cx="22640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111</xdr:row>
      <xdr:rowOff>180975</xdr:rowOff>
    </xdr:from>
    <xdr:to>
      <xdr:col>5</xdr:col>
      <xdr:colOff>247650</xdr:colOff>
      <xdr:row>114</xdr:row>
      <xdr:rowOff>66675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FE518B1E-0537-4D98-A031-058CA102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1326475"/>
          <a:ext cx="26098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857250</xdr:colOff>
      <xdr:row>29</xdr:row>
      <xdr:rowOff>352425</xdr:rowOff>
    </xdr:from>
    <xdr:to>
      <xdr:col>5</xdr:col>
      <xdr:colOff>466725</xdr:colOff>
      <xdr:row>31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56126B2-D797-406D-B37D-88D1FAB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0"/>
          <a:ext cx="2905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422764</xdr:colOff>
      <xdr:row>35</xdr:row>
      <xdr:rowOff>171450</xdr:rowOff>
    </xdr:from>
    <xdr:to>
      <xdr:col>5</xdr:col>
      <xdr:colOff>3663</xdr:colOff>
      <xdr:row>37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A5B1346-76BD-4E7D-A960-EA830ED8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1164" y="6838950"/>
          <a:ext cx="1904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133350</xdr:colOff>
      <xdr:row>20</xdr:row>
      <xdr:rowOff>180975</xdr:rowOff>
    </xdr:from>
    <xdr:to>
      <xdr:col>8</xdr:col>
      <xdr:colOff>342900</xdr:colOff>
      <xdr:row>22</xdr:row>
      <xdr:rowOff>47625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D65E44C-46B2-4291-8A31-C3EF565D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399097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38</xdr:row>
      <xdr:rowOff>0</xdr:rowOff>
    </xdr:from>
    <xdr:to>
      <xdr:col>2</xdr:col>
      <xdr:colOff>180975</xdr:colOff>
      <xdr:row>39</xdr:row>
      <xdr:rowOff>38100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4C325A9-A912-4B7B-9540-7ECEE730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39000"/>
          <a:ext cx="1809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1571625</xdr:colOff>
      <xdr:row>39</xdr:row>
      <xdr:rowOff>95250</xdr:rowOff>
    </xdr:from>
    <xdr:to>
      <xdr:col>3</xdr:col>
      <xdr:colOff>95250</xdr:colOff>
      <xdr:row>42</xdr:row>
      <xdr:rowOff>180975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60D865-0968-40A9-9716-26C48FBE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524750"/>
          <a:ext cx="1314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209550</xdr:colOff>
      <xdr:row>45</xdr:row>
      <xdr:rowOff>247650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DE66A3-1888-4B63-B2B2-677D69D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209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549519</xdr:colOff>
      <xdr:row>49</xdr:row>
      <xdr:rowOff>205153</xdr:rowOff>
    </xdr:from>
    <xdr:to>
      <xdr:col>0</xdr:col>
      <xdr:colOff>738553</xdr:colOff>
      <xdr:row>51</xdr:row>
      <xdr:rowOff>30773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89CDC4B-B872-43AE-8184-35A4B1F6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19" y="9520603"/>
          <a:ext cx="55684" cy="225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366347</xdr:colOff>
      <xdr:row>61</xdr:row>
      <xdr:rowOff>256442</xdr:rowOff>
    </xdr:from>
    <xdr:to>
      <xdr:col>6</xdr:col>
      <xdr:colOff>594947</xdr:colOff>
      <xdr:row>62</xdr:row>
      <xdr:rowOff>18317</xdr:rowOff>
    </xdr:to>
    <xdr:pic>
      <xdr:nvPicPr>
        <xdr:cNvPr id="11" name="Рисунок 13">
          <a:extLst>
            <a:ext uri="{FF2B5EF4-FFF2-40B4-BE49-F238E27FC236}">
              <a16:creationId xmlns:a16="http://schemas.microsoft.com/office/drawing/2014/main" id="{D393D090-5EE5-4DAE-98EF-6C8F647A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947" y="118102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315058</xdr:colOff>
      <xdr:row>67</xdr:row>
      <xdr:rowOff>21981</xdr:rowOff>
    </xdr:from>
    <xdr:to>
      <xdr:col>2</xdr:col>
      <xdr:colOff>476250</xdr:colOff>
      <xdr:row>69</xdr:row>
      <xdr:rowOff>107706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CA5730CA-3C50-431E-84B9-3414460B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658" y="12785481"/>
          <a:ext cx="770792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624984</xdr:colOff>
      <xdr:row>54</xdr:row>
      <xdr:rowOff>112101</xdr:rowOff>
    </xdr:from>
    <xdr:to>
      <xdr:col>2</xdr:col>
      <xdr:colOff>265967</xdr:colOff>
      <xdr:row>56</xdr:row>
      <xdr:rowOff>58604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5F75DBF2-1F65-4BE4-BEB2-19DAA392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534" y="10399101"/>
          <a:ext cx="269633" cy="32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1282213</xdr:colOff>
      <xdr:row>56</xdr:row>
      <xdr:rowOff>816536</xdr:rowOff>
    </xdr:from>
    <xdr:to>
      <xdr:col>3</xdr:col>
      <xdr:colOff>586155</xdr:colOff>
      <xdr:row>56</xdr:row>
      <xdr:rowOff>1295399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265199B8-FE10-43DF-A807-9CB98DEA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938" y="10855886"/>
          <a:ext cx="1809017" cy="2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227135</xdr:colOff>
      <xdr:row>56</xdr:row>
      <xdr:rowOff>1245577</xdr:rowOff>
    </xdr:from>
    <xdr:to>
      <xdr:col>0</xdr:col>
      <xdr:colOff>417635</xdr:colOff>
      <xdr:row>56</xdr:row>
      <xdr:rowOff>1474177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DB014559-474D-4D2F-8094-3C068386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5" y="10856302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1031632</xdr:colOff>
      <xdr:row>58</xdr:row>
      <xdr:rowOff>168519</xdr:rowOff>
    </xdr:from>
    <xdr:to>
      <xdr:col>0</xdr:col>
      <xdr:colOff>1301078</xdr:colOff>
      <xdr:row>58</xdr:row>
      <xdr:rowOff>457200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9E20D26-FBE6-41F8-8C54-915D9278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32" y="11217519"/>
          <a:ext cx="0" cy="21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69</xdr:row>
      <xdr:rowOff>256442</xdr:rowOff>
    </xdr:from>
    <xdr:to>
      <xdr:col>6</xdr:col>
      <xdr:colOff>594947</xdr:colOff>
      <xdr:row>70</xdr:row>
      <xdr:rowOff>18317</xdr:rowOff>
    </xdr:to>
    <xdr:pic>
      <xdr:nvPicPr>
        <xdr:cNvPr id="17" name="Рисунок 13">
          <a:extLst>
            <a:ext uri="{FF2B5EF4-FFF2-40B4-BE49-F238E27FC236}">
              <a16:creationId xmlns:a16="http://schemas.microsoft.com/office/drawing/2014/main" id="{7A4F8BF5-73B5-49FF-A780-8C91A79D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947" y="133342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131885</xdr:colOff>
      <xdr:row>76</xdr:row>
      <xdr:rowOff>29308</xdr:rowOff>
    </xdr:from>
    <xdr:to>
      <xdr:col>4</xdr:col>
      <xdr:colOff>340702</xdr:colOff>
      <xdr:row>78</xdr:row>
      <xdr:rowOff>105508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2F52A264-0493-4AD6-9BB7-E0303929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85" y="14507308"/>
          <a:ext cx="203761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1502019</xdr:colOff>
      <xdr:row>83</xdr:row>
      <xdr:rowOff>36634</xdr:rowOff>
    </xdr:from>
    <xdr:to>
      <xdr:col>2</xdr:col>
      <xdr:colOff>75467</xdr:colOff>
      <xdr:row>85</xdr:row>
      <xdr:rowOff>46159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E3E9AB8A-7535-4B1C-B885-98906D51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669" y="15848134"/>
          <a:ext cx="68799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152400</xdr:colOff>
      <xdr:row>87</xdr:row>
      <xdr:rowOff>171450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E2246D6E-9087-40AE-9EEE-21F4BCDA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73500"/>
          <a:ext cx="152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1318846</xdr:colOff>
      <xdr:row>90</xdr:row>
      <xdr:rowOff>21981</xdr:rowOff>
    </xdr:from>
    <xdr:to>
      <xdr:col>0</xdr:col>
      <xdr:colOff>1471246</xdr:colOff>
      <xdr:row>91</xdr:row>
      <xdr:rowOff>2931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71080BAC-E7F0-4D2C-96B6-6720F8E1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996" y="17166981"/>
          <a:ext cx="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142875</xdr:colOff>
      <xdr:row>91</xdr:row>
      <xdr:rowOff>161925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645C8538-7D2E-457D-B7B7-2AC517FE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0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247650</xdr:colOff>
      <xdr:row>91</xdr:row>
      <xdr:rowOff>7327</xdr:rowOff>
    </xdr:from>
    <xdr:to>
      <xdr:col>6</xdr:col>
      <xdr:colOff>582490</xdr:colOff>
      <xdr:row>92</xdr:row>
      <xdr:rowOff>16852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9C83423-000B-420F-9A14-95B6E9D2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7342827"/>
          <a:ext cx="33484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93</xdr:row>
      <xdr:rowOff>256442</xdr:rowOff>
    </xdr:from>
    <xdr:to>
      <xdr:col>6</xdr:col>
      <xdr:colOff>594947</xdr:colOff>
      <xdr:row>94</xdr:row>
      <xdr:rowOff>18317</xdr:rowOff>
    </xdr:to>
    <xdr:pic>
      <xdr:nvPicPr>
        <xdr:cNvPr id="24" name="Рисунок 13">
          <a:extLst>
            <a:ext uri="{FF2B5EF4-FFF2-40B4-BE49-F238E27FC236}">
              <a16:creationId xmlns:a16="http://schemas.microsoft.com/office/drawing/2014/main" id="{F6424E5C-5F32-448F-AB77-A7465837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947" y="179062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97</xdr:row>
      <xdr:rowOff>256442</xdr:rowOff>
    </xdr:from>
    <xdr:to>
      <xdr:col>6</xdr:col>
      <xdr:colOff>594947</xdr:colOff>
      <xdr:row>98</xdr:row>
      <xdr:rowOff>18317</xdr:rowOff>
    </xdr:to>
    <xdr:pic>
      <xdr:nvPicPr>
        <xdr:cNvPr id="25" name="Рисунок 13">
          <a:extLst>
            <a:ext uri="{FF2B5EF4-FFF2-40B4-BE49-F238E27FC236}">
              <a16:creationId xmlns:a16="http://schemas.microsoft.com/office/drawing/2014/main" id="{ABACF7B3-C520-4532-B4AB-24D6ED3E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947" y="186682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256442</xdr:colOff>
      <xdr:row>99</xdr:row>
      <xdr:rowOff>80596</xdr:rowOff>
    </xdr:from>
    <xdr:to>
      <xdr:col>3</xdr:col>
      <xdr:colOff>325315</xdr:colOff>
      <xdr:row>101</xdr:row>
      <xdr:rowOff>90121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84F3EAB8-2484-47FB-8D34-B7DAEB151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642" y="18940096"/>
          <a:ext cx="678473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366347</xdr:colOff>
      <xdr:row>101</xdr:row>
      <xdr:rowOff>256442</xdr:rowOff>
    </xdr:from>
    <xdr:to>
      <xdr:col>6</xdr:col>
      <xdr:colOff>594947</xdr:colOff>
      <xdr:row>102</xdr:row>
      <xdr:rowOff>18317</xdr:rowOff>
    </xdr:to>
    <xdr:pic>
      <xdr:nvPicPr>
        <xdr:cNvPr id="27" name="Рисунок 13">
          <a:extLst>
            <a:ext uri="{FF2B5EF4-FFF2-40B4-BE49-F238E27FC236}">
              <a16:creationId xmlns:a16="http://schemas.microsoft.com/office/drawing/2014/main" id="{B2E6482D-1718-44E4-8B39-27FABE83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947" y="194302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217610</xdr:colOff>
      <xdr:row>119</xdr:row>
      <xdr:rowOff>0</xdr:rowOff>
    </xdr:to>
    <xdr:pic>
      <xdr:nvPicPr>
        <xdr:cNvPr id="28" name="Рисунок 2">
          <a:extLst>
            <a:ext uri="{FF2B5EF4-FFF2-40B4-BE49-F238E27FC236}">
              <a16:creationId xmlns:a16="http://schemas.microsoft.com/office/drawing/2014/main" id="{3E0415EA-11B5-40BB-BFBE-AA7FF9A3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79000"/>
          <a:ext cx="21761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152400</xdr:colOff>
      <xdr:row>91</xdr:row>
      <xdr:rowOff>171450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CBDDFD0D-2F46-4454-9E84-A5841BB1C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7335500"/>
          <a:ext cx="152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161925</xdr:colOff>
      <xdr:row>57</xdr:row>
      <xdr:rowOff>47625</xdr:rowOff>
    </xdr:from>
    <xdr:to>
      <xdr:col>22</xdr:col>
      <xdr:colOff>599411</xdr:colOff>
      <xdr:row>68</xdr:row>
      <xdr:rowOff>18652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744075" y="16078200"/>
          <a:ext cx="5314286" cy="31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399318</xdr:colOff>
      <xdr:row>112</xdr:row>
      <xdr:rowOff>344365</xdr:rowOff>
    </xdr:from>
    <xdr:to>
      <xdr:col>2</xdr:col>
      <xdr:colOff>16120</xdr:colOff>
      <xdr:row>112</xdr:row>
      <xdr:rowOff>534865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865E7201-38AB-4B0C-8F44-2124FCCB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9518" y="30824365"/>
          <a:ext cx="283552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113</xdr:row>
      <xdr:rowOff>180975</xdr:rowOff>
    </xdr:from>
    <xdr:to>
      <xdr:col>5</xdr:col>
      <xdr:colOff>247650</xdr:colOff>
      <xdr:row>116</xdr:row>
      <xdr:rowOff>66675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2B2BCEA0-85D3-4ABA-BCAA-7A0FC94C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1356300"/>
          <a:ext cx="26670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857250</xdr:colOff>
      <xdr:row>31</xdr:row>
      <xdr:rowOff>352425</xdr:rowOff>
    </xdr:from>
    <xdr:to>
      <xdr:col>5</xdr:col>
      <xdr:colOff>466725</xdr:colOff>
      <xdr:row>33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A69C1589-3275-41C9-AD56-2E85CC16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34375"/>
          <a:ext cx="3705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422764</xdr:colOff>
      <xdr:row>37</xdr:row>
      <xdr:rowOff>171450</xdr:rowOff>
    </xdr:from>
    <xdr:to>
      <xdr:col>5</xdr:col>
      <xdr:colOff>3663</xdr:colOff>
      <xdr:row>39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E92274D-3786-49F9-AD3E-89920030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8914" y="10382250"/>
          <a:ext cx="19049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133350</xdr:colOff>
      <xdr:row>22</xdr:row>
      <xdr:rowOff>180975</xdr:rowOff>
    </xdr:from>
    <xdr:to>
      <xdr:col>8</xdr:col>
      <xdr:colOff>342900</xdr:colOff>
      <xdr:row>24</xdr:row>
      <xdr:rowOff>47625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54852BB-9107-45E2-84E0-2E63A2F2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6029325"/>
          <a:ext cx="209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40</xdr:row>
      <xdr:rowOff>0</xdr:rowOff>
    </xdr:from>
    <xdr:to>
      <xdr:col>2</xdr:col>
      <xdr:colOff>180975</xdr:colOff>
      <xdr:row>41</xdr:row>
      <xdr:rowOff>38100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D5E583-3C02-4C43-94D8-2F45CF20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858500"/>
          <a:ext cx="1905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1571625</xdr:colOff>
      <xdr:row>41</xdr:row>
      <xdr:rowOff>95250</xdr:rowOff>
    </xdr:from>
    <xdr:to>
      <xdr:col>3</xdr:col>
      <xdr:colOff>95250</xdr:colOff>
      <xdr:row>44</xdr:row>
      <xdr:rowOff>180975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DD754CB-3574-42E6-B557-C2935A80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114425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209550</xdr:colOff>
      <xdr:row>47</xdr:row>
      <xdr:rowOff>247650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9F58A24-5DE2-4F1F-870A-39E241EA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2095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549519</xdr:colOff>
      <xdr:row>51</xdr:row>
      <xdr:rowOff>205153</xdr:rowOff>
    </xdr:from>
    <xdr:to>
      <xdr:col>0</xdr:col>
      <xdr:colOff>738553</xdr:colOff>
      <xdr:row>53</xdr:row>
      <xdr:rowOff>30773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29BD6460-3632-4C99-9501-301C6CA8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19" y="13178203"/>
          <a:ext cx="189034" cy="225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442547</xdr:colOff>
      <xdr:row>63</xdr:row>
      <xdr:rowOff>256442</xdr:rowOff>
    </xdr:from>
    <xdr:to>
      <xdr:col>8</xdr:col>
      <xdr:colOff>61547</xdr:colOff>
      <xdr:row>64</xdr:row>
      <xdr:rowOff>18317</xdr:rowOff>
    </xdr:to>
    <xdr:pic>
      <xdr:nvPicPr>
        <xdr:cNvPr id="11" name="Рисунок 13">
          <a:extLst>
            <a:ext uri="{FF2B5EF4-FFF2-40B4-BE49-F238E27FC236}">
              <a16:creationId xmlns:a16="http://schemas.microsoft.com/office/drawing/2014/main" id="{EC7093C8-F740-4D71-9E68-3AB60EA0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497" y="17791967"/>
          <a:ext cx="2286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315058</xdr:colOff>
      <xdr:row>69</xdr:row>
      <xdr:rowOff>21981</xdr:rowOff>
    </xdr:from>
    <xdr:to>
      <xdr:col>2</xdr:col>
      <xdr:colOff>476250</xdr:colOff>
      <xdr:row>71</xdr:row>
      <xdr:rowOff>107706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2CAA3BE4-262D-4470-8017-FB2DD24F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258" y="19472031"/>
          <a:ext cx="827942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624984</xdr:colOff>
      <xdr:row>56</xdr:row>
      <xdr:rowOff>112101</xdr:rowOff>
    </xdr:from>
    <xdr:to>
      <xdr:col>2</xdr:col>
      <xdr:colOff>265967</xdr:colOff>
      <xdr:row>58</xdr:row>
      <xdr:rowOff>58604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2DDF94E-4721-4A01-989A-D97D1AAE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184" y="14380551"/>
          <a:ext cx="307733" cy="32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1282213</xdr:colOff>
      <xdr:row>58</xdr:row>
      <xdr:rowOff>816536</xdr:rowOff>
    </xdr:from>
    <xdr:to>
      <xdr:col>3</xdr:col>
      <xdr:colOff>586155</xdr:colOff>
      <xdr:row>58</xdr:row>
      <xdr:rowOff>1295399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E6C04EA-DFCE-41C0-B72E-6E395371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213" y="15465986"/>
          <a:ext cx="2180492" cy="47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227135</xdr:colOff>
      <xdr:row>58</xdr:row>
      <xdr:rowOff>1245577</xdr:rowOff>
    </xdr:from>
    <xdr:to>
      <xdr:col>0</xdr:col>
      <xdr:colOff>417635</xdr:colOff>
      <xdr:row>58</xdr:row>
      <xdr:rowOff>1474177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83767BE0-C11F-45C0-9D00-1F0FDB6A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35" y="15895027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1031632</xdr:colOff>
      <xdr:row>60</xdr:row>
      <xdr:rowOff>168519</xdr:rowOff>
    </xdr:from>
    <xdr:to>
      <xdr:col>0</xdr:col>
      <xdr:colOff>1301078</xdr:colOff>
      <xdr:row>60</xdr:row>
      <xdr:rowOff>457200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F21FC9E-821F-4DAC-BE0A-5A8110A79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32" y="16837269"/>
          <a:ext cx="269446" cy="288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71</xdr:row>
      <xdr:rowOff>256442</xdr:rowOff>
    </xdr:from>
    <xdr:to>
      <xdr:col>6</xdr:col>
      <xdr:colOff>594947</xdr:colOff>
      <xdr:row>72</xdr:row>
      <xdr:rowOff>18317</xdr:rowOff>
    </xdr:to>
    <xdr:pic>
      <xdr:nvPicPr>
        <xdr:cNvPr id="17" name="Рисунок 13">
          <a:extLst>
            <a:ext uri="{FF2B5EF4-FFF2-40B4-BE49-F238E27FC236}">
              <a16:creationId xmlns:a16="http://schemas.microsoft.com/office/drawing/2014/main" id="{A456AFAE-6999-4640-A856-1AD4DA2E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697" y="20030342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131885</xdr:colOff>
      <xdr:row>78</xdr:row>
      <xdr:rowOff>29308</xdr:rowOff>
    </xdr:from>
    <xdr:to>
      <xdr:col>4</xdr:col>
      <xdr:colOff>340702</xdr:colOff>
      <xdr:row>80</xdr:row>
      <xdr:rowOff>105508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E7CCFDCF-3867-4A55-8F84-FD88A629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85" y="21565333"/>
          <a:ext cx="2094767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1502019</xdr:colOff>
      <xdr:row>85</xdr:row>
      <xdr:rowOff>36634</xdr:rowOff>
    </xdr:from>
    <xdr:to>
      <xdr:col>2</xdr:col>
      <xdr:colOff>75467</xdr:colOff>
      <xdr:row>87</xdr:row>
      <xdr:rowOff>46159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347C86D7-AFA8-4AA7-BF92-71F1A1B0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19" y="23125234"/>
          <a:ext cx="84039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152400</xdr:colOff>
      <xdr:row>89</xdr:row>
      <xdr:rowOff>171450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E4AD6976-5C96-43F3-AF00-2C6AE6F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50600"/>
          <a:ext cx="1524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1318846</xdr:colOff>
      <xdr:row>92</xdr:row>
      <xdr:rowOff>21981</xdr:rowOff>
    </xdr:from>
    <xdr:to>
      <xdr:col>0</xdr:col>
      <xdr:colOff>1471246</xdr:colOff>
      <xdr:row>93</xdr:row>
      <xdr:rowOff>2931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4AF38B9B-FE03-49BF-9402-7B27DEB9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46" y="24806031"/>
          <a:ext cx="1524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142875</xdr:colOff>
      <xdr:row>93</xdr:row>
      <xdr:rowOff>161925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733964C2-CDB0-4E46-BE5C-300E5F1E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8407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247650</xdr:colOff>
      <xdr:row>93</xdr:row>
      <xdr:rowOff>7327</xdr:rowOff>
    </xdr:from>
    <xdr:to>
      <xdr:col>6</xdr:col>
      <xdr:colOff>582490</xdr:colOff>
      <xdr:row>94</xdr:row>
      <xdr:rowOff>16852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CFE976AC-44E7-4715-A63B-5E7DA287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4991402"/>
          <a:ext cx="33484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95</xdr:row>
      <xdr:rowOff>256442</xdr:rowOff>
    </xdr:from>
    <xdr:to>
      <xdr:col>6</xdr:col>
      <xdr:colOff>594947</xdr:colOff>
      <xdr:row>96</xdr:row>
      <xdr:rowOff>18317</xdr:rowOff>
    </xdr:to>
    <xdr:pic>
      <xdr:nvPicPr>
        <xdr:cNvPr id="24" name="Рисунок 13">
          <a:extLst>
            <a:ext uri="{FF2B5EF4-FFF2-40B4-BE49-F238E27FC236}">
              <a16:creationId xmlns:a16="http://schemas.microsoft.com/office/drawing/2014/main" id="{E4DB04D1-9F78-4A4E-B1BA-7FF3AEDA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697" y="2588821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366347</xdr:colOff>
      <xdr:row>99</xdr:row>
      <xdr:rowOff>256442</xdr:rowOff>
    </xdr:from>
    <xdr:to>
      <xdr:col>6</xdr:col>
      <xdr:colOff>594947</xdr:colOff>
      <xdr:row>100</xdr:row>
      <xdr:rowOff>18317</xdr:rowOff>
    </xdr:to>
    <xdr:pic>
      <xdr:nvPicPr>
        <xdr:cNvPr id="25" name="Рисунок 13">
          <a:extLst>
            <a:ext uri="{FF2B5EF4-FFF2-40B4-BE49-F238E27FC236}">
              <a16:creationId xmlns:a16="http://schemas.microsoft.com/office/drawing/2014/main" id="{ECD38A2B-C161-45B7-A6F3-09238B88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697" y="27126467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256442</xdr:colOff>
      <xdr:row>101</xdr:row>
      <xdr:rowOff>80596</xdr:rowOff>
    </xdr:from>
    <xdr:to>
      <xdr:col>3</xdr:col>
      <xdr:colOff>325315</xdr:colOff>
      <xdr:row>103</xdr:row>
      <xdr:rowOff>90121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3F58A6F2-FFE3-41D6-BEBD-6A61E3E1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3392" y="27398296"/>
          <a:ext cx="678473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366347</xdr:colOff>
      <xdr:row>103</xdr:row>
      <xdr:rowOff>256442</xdr:rowOff>
    </xdr:from>
    <xdr:to>
      <xdr:col>6</xdr:col>
      <xdr:colOff>594947</xdr:colOff>
      <xdr:row>104</xdr:row>
      <xdr:rowOff>18317</xdr:rowOff>
    </xdr:to>
    <xdr:pic>
      <xdr:nvPicPr>
        <xdr:cNvPr id="27" name="Рисунок 13">
          <a:extLst>
            <a:ext uri="{FF2B5EF4-FFF2-40B4-BE49-F238E27FC236}">
              <a16:creationId xmlns:a16="http://schemas.microsoft.com/office/drawing/2014/main" id="{0BBABB66-64AC-4A8F-A301-E676629D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1697" y="27897992"/>
          <a:ext cx="2286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217610</xdr:colOff>
      <xdr:row>121</xdr:row>
      <xdr:rowOff>0</xdr:rowOff>
    </xdr:to>
    <xdr:pic>
      <xdr:nvPicPr>
        <xdr:cNvPr id="28" name="Рисунок 2">
          <a:extLst>
            <a:ext uri="{FF2B5EF4-FFF2-40B4-BE49-F238E27FC236}">
              <a16:creationId xmlns:a16="http://schemas.microsoft.com/office/drawing/2014/main" id="{256F7AC7-AAE9-4DEE-AB21-F731C0EA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27875"/>
          <a:ext cx="21761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65</xdr:row>
      <xdr:rowOff>0</xdr:rowOff>
    </xdr:from>
    <xdr:to>
      <xdr:col>22</xdr:col>
      <xdr:colOff>437486</xdr:colOff>
      <xdr:row>77</xdr:row>
      <xdr:rowOff>256777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582150" y="18211800"/>
          <a:ext cx="5314286" cy="3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view="pageBreakPreview" topLeftCell="A49" zoomScaleNormal="100" zoomScaleSheetLayoutView="100" workbookViewId="0">
      <selection activeCell="M128" sqref="M128"/>
    </sheetView>
  </sheetViews>
  <sheetFormatPr defaultRowHeight="15" x14ac:dyDescent="0.25"/>
  <cols>
    <col min="1" max="1" width="24" style="2" customWidth="1"/>
    <col min="2" max="2" width="10" style="2" customWidth="1"/>
    <col min="3" max="14" width="9.140625" style="2"/>
    <col min="15" max="19" width="9.140625" style="3"/>
  </cols>
  <sheetData>
    <row r="1" spans="1:22" x14ac:dyDescent="0.25">
      <c r="A1" s="1" t="s">
        <v>0</v>
      </c>
    </row>
    <row r="2" spans="1:22" ht="23.25" customHeight="1" x14ac:dyDescent="0.25">
      <c r="A2" s="2" t="s">
        <v>1</v>
      </c>
    </row>
    <row r="3" spans="1:22" ht="15.75" thickBot="1" x14ac:dyDescent="0.3"/>
    <row r="4" spans="1:22" ht="15.75" thickBot="1" x14ac:dyDescent="0.3">
      <c r="A4" s="4" t="s">
        <v>2</v>
      </c>
      <c r="B4" s="5">
        <v>135</v>
      </c>
      <c r="C4" s="1" t="s">
        <v>76</v>
      </c>
    </row>
    <row r="5" spans="1:22" x14ac:dyDescent="0.25">
      <c r="A5" s="6" t="s">
        <v>4</v>
      </c>
    </row>
    <row r="6" spans="1:22" ht="15.75" thickBot="1" x14ac:dyDescent="0.3">
      <c r="A6" s="7" t="s">
        <v>5</v>
      </c>
    </row>
    <row r="7" spans="1:22" ht="64.5" thickBot="1" x14ac:dyDescent="0.3">
      <c r="A7" s="8" t="s">
        <v>6</v>
      </c>
      <c r="B7" s="9" t="s">
        <v>7</v>
      </c>
      <c r="C7" s="9" t="s">
        <v>8</v>
      </c>
      <c r="D7" s="9" t="s">
        <v>9</v>
      </c>
      <c r="E7" s="10">
        <v>31.5</v>
      </c>
      <c r="F7" s="9">
        <v>63</v>
      </c>
      <c r="G7" s="9">
        <v>125</v>
      </c>
      <c r="H7" s="9">
        <v>250</v>
      </c>
      <c r="I7" s="9">
        <v>500</v>
      </c>
      <c r="J7" s="9">
        <v>1000</v>
      </c>
      <c r="K7" s="9">
        <v>2000</v>
      </c>
      <c r="L7" s="9">
        <v>4000</v>
      </c>
      <c r="M7" s="9">
        <v>8000</v>
      </c>
      <c r="N7" s="9" t="s">
        <v>10</v>
      </c>
      <c r="T7" s="3"/>
      <c r="U7" s="3"/>
      <c r="V7" s="3"/>
    </row>
    <row r="8" spans="1:22" ht="15.75" thickBot="1" x14ac:dyDescent="0.3">
      <c r="A8" s="11" t="s">
        <v>75</v>
      </c>
      <c r="B8" s="12">
        <v>1</v>
      </c>
      <c r="C8" s="12">
        <v>1</v>
      </c>
      <c r="D8" s="13">
        <v>1</v>
      </c>
      <c r="E8" s="44">
        <v>94.2</v>
      </c>
      <c r="F8" s="46">
        <v>94.2</v>
      </c>
      <c r="G8" s="46">
        <v>94.3</v>
      </c>
      <c r="H8" s="46">
        <v>92.2</v>
      </c>
      <c r="I8" s="46">
        <v>88</v>
      </c>
      <c r="J8" s="46">
        <v>84.3</v>
      </c>
      <c r="K8" s="46">
        <v>78.900000000000006</v>
      </c>
      <c r="L8" s="46">
        <v>73.2</v>
      </c>
      <c r="M8" s="46">
        <v>67.2</v>
      </c>
      <c r="N8" s="47"/>
      <c r="T8" s="3"/>
      <c r="U8" s="3"/>
      <c r="V8" s="3"/>
    </row>
    <row r="10" spans="1:22" ht="15.75" thickBot="1" x14ac:dyDescent="0.3">
      <c r="A10" s="7" t="s">
        <v>12</v>
      </c>
    </row>
    <row r="11" spans="1:22" ht="15.75" thickBot="1" x14ac:dyDescent="0.3">
      <c r="A11" s="8" t="s">
        <v>6</v>
      </c>
      <c r="B11" s="10">
        <v>31.5</v>
      </c>
      <c r="C11" s="9">
        <v>63</v>
      </c>
      <c r="D11" s="9">
        <v>125</v>
      </c>
      <c r="E11" s="9">
        <v>250</v>
      </c>
      <c r="F11" s="9">
        <v>500</v>
      </c>
      <c r="G11" s="9">
        <v>1000</v>
      </c>
      <c r="H11" s="9">
        <v>2000</v>
      </c>
      <c r="I11" s="9">
        <v>4000</v>
      </c>
      <c r="J11" s="9">
        <v>8000</v>
      </c>
      <c r="K11" s="9" t="s">
        <v>10</v>
      </c>
    </row>
    <row r="12" spans="1:22" ht="15.75" thickBot="1" x14ac:dyDescent="0.3">
      <c r="A12" s="11" t="s">
        <v>75</v>
      </c>
      <c r="B12" s="13">
        <f t="shared" ref="B12:J12" si="0">E8+(10*LOG10($B$8))+(10*LOG10(6.28))</f>
        <v>102.17959643737197</v>
      </c>
      <c r="C12" s="13">
        <f t="shared" si="0"/>
        <v>102.17959643737197</v>
      </c>
      <c r="D12" s="13">
        <f t="shared" si="0"/>
        <v>102.27959643737196</v>
      </c>
      <c r="E12" s="13">
        <f t="shared" si="0"/>
        <v>100.17959643737197</v>
      </c>
      <c r="F12" s="13">
        <f t="shared" si="0"/>
        <v>95.979596437371967</v>
      </c>
      <c r="G12" s="13">
        <f t="shared" si="0"/>
        <v>92.279596437371964</v>
      </c>
      <c r="H12" s="13">
        <f t="shared" si="0"/>
        <v>86.879596437371973</v>
      </c>
      <c r="I12" s="13">
        <f t="shared" si="0"/>
        <v>81.17959643737197</v>
      </c>
      <c r="J12" s="13">
        <f t="shared" si="0"/>
        <v>75.17959643737197</v>
      </c>
      <c r="K12" s="13"/>
    </row>
    <row r="15" spans="1:22" s="19" customFormat="1" x14ac:dyDescent="0.25">
      <c r="A15" s="16" t="s">
        <v>13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8"/>
      <c r="Q15" s="18"/>
      <c r="R15" s="18"/>
      <c r="S15" s="18"/>
    </row>
    <row r="16" spans="1:22" ht="38.25" customHeight="1" thickBot="1" x14ac:dyDescent="0.3">
      <c r="A16" s="82" t="s">
        <v>14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22" ht="26.25" thickBot="1" x14ac:dyDescent="0.3">
      <c r="A17" s="8" t="s">
        <v>6</v>
      </c>
      <c r="B17" s="9" t="s">
        <v>15</v>
      </c>
      <c r="C17" s="10">
        <v>31.5</v>
      </c>
      <c r="D17" s="9">
        <v>63</v>
      </c>
      <c r="E17" s="9">
        <v>125</v>
      </c>
      <c r="F17" s="9">
        <v>250</v>
      </c>
      <c r="G17" s="9">
        <v>500</v>
      </c>
      <c r="H17" s="9">
        <v>1000</v>
      </c>
      <c r="I17" s="9">
        <v>2000</v>
      </c>
      <c r="J17" s="9">
        <v>4000</v>
      </c>
      <c r="K17" s="9">
        <v>8000</v>
      </c>
      <c r="T17" s="3"/>
    </row>
    <row r="18" spans="1:22" ht="45" customHeight="1" thickBot="1" x14ac:dyDescent="0.3">
      <c r="A18" s="11" t="s">
        <v>16</v>
      </c>
      <c r="B18" s="86">
        <v>32</v>
      </c>
      <c r="C18" s="21"/>
      <c r="D18" s="21"/>
      <c r="E18" s="21"/>
      <c r="F18" s="21"/>
      <c r="G18" s="21"/>
      <c r="H18" s="21"/>
      <c r="I18" s="21"/>
      <c r="J18" s="21"/>
      <c r="K18" s="21"/>
      <c r="T18" s="3"/>
    </row>
    <row r="19" spans="1:22" ht="15.75" thickBot="1" x14ac:dyDescent="0.3">
      <c r="A19" s="11" t="s">
        <v>17</v>
      </c>
      <c r="B19" s="86">
        <v>30</v>
      </c>
      <c r="C19" s="86">
        <v>21.4</v>
      </c>
      <c r="D19" s="87">
        <v>25.8</v>
      </c>
      <c r="E19" s="87">
        <v>37</v>
      </c>
      <c r="F19" s="87">
        <v>45.6</v>
      </c>
      <c r="G19" s="87">
        <v>53</v>
      </c>
      <c r="H19" s="87">
        <v>57.5</v>
      </c>
      <c r="I19" s="87">
        <v>54.9</v>
      </c>
      <c r="J19" s="87">
        <v>55.9</v>
      </c>
      <c r="K19" s="87">
        <v>63.4</v>
      </c>
      <c r="T19" s="3"/>
    </row>
    <row r="20" spans="1:22" ht="15.75" thickBot="1" x14ac:dyDescent="0.3">
      <c r="A20" s="11" t="s">
        <v>18</v>
      </c>
      <c r="B20" s="86">
        <v>2</v>
      </c>
      <c r="C20" s="86">
        <v>25.4</v>
      </c>
      <c r="D20" s="87">
        <v>29.8</v>
      </c>
      <c r="E20" s="87">
        <v>41</v>
      </c>
      <c r="F20" s="87">
        <v>49.6</v>
      </c>
      <c r="G20" s="87">
        <v>57</v>
      </c>
      <c r="H20" s="87">
        <v>54.4</v>
      </c>
      <c r="I20" s="87">
        <v>55.4</v>
      </c>
      <c r="J20" s="87">
        <v>62.9</v>
      </c>
      <c r="K20" s="87">
        <v>70.400000000000006</v>
      </c>
      <c r="T20" s="3"/>
    </row>
    <row r="21" spans="1:22" x14ac:dyDescent="0.25">
      <c r="A21" s="22"/>
    </row>
    <row r="22" spans="1:22" s="19" customFormat="1" x14ac:dyDescent="0.25">
      <c r="A22" s="16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8"/>
      <c r="S22" s="18"/>
    </row>
    <row r="23" spans="1:22" ht="36" customHeight="1" thickBot="1" x14ac:dyDescent="0.3">
      <c r="A23" s="83" t="s">
        <v>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</row>
    <row r="24" spans="1:22" ht="26.25" thickBot="1" x14ac:dyDescent="0.3">
      <c r="A24" s="8" t="s">
        <v>6</v>
      </c>
      <c r="B24" s="9" t="s">
        <v>15</v>
      </c>
      <c r="C24" s="10">
        <v>31.5</v>
      </c>
      <c r="D24" s="9">
        <v>63</v>
      </c>
      <c r="E24" s="9">
        <v>125</v>
      </c>
      <c r="F24" s="9">
        <v>250</v>
      </c>
      <c r="G24" s="9">
        <v>500</v>
      </c>
      <c r="H24" s="9">
        <v>1000</v>
      </c>
      <c r="I24" s="9">
        <v>2000</v>
      </c>
      <c r="J24" s="9">
        <v>4000</v>
      </c>
      <c r="K24" s="9">
        <v>8000</v>
      </c>
      <c r="T24" s="3"/>
    </row>
    <row r="25" spans="1:22" ht="15.75" thickBot="1" x14ac:dyDescent="0.3">
      <c r="A25" s="11" t="s">
        <v>21</v>
      </c>
      <c r="B25" s="20">
        <v>32</v>
      </c>
      <c r="C25" s="23">
        <v>0.1</v>
      </c>
      <c r="D25" s="24">
        <v>0.1</v>
      </c>
      <c r="E25" s="24">
        <v>0.1</v>
      </c>
      <c r="F25" s="24">
        <v>0.1</v>
      </c>
      <c r="G25" s="24">
        <v>0.11</v>
      </c>
      <c r="H25" s="24">
        <v>0.12</v>
      </c>
      <c r="I25" s="24">
        <v>0.12</v>
      </c>
      <c r="J25" s="24">
        <v>0.12</v>
      </c>
      <c r="K25" s="24">
        <v>0.12</v>
      </c>
      <c r="T25" s="3"/>
    </row>
    <row r="28" spans="1:22" x14ac:dyDescent="0.25">
      <c r="A28" s="25" t="s">
        <v>22</v>
      </c>
    </row>
    <row r="29" spans="1:22" x14ac:dyDescent="0.25">
      <c r="A29" s="26" t="s">
        <v>23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22" ht="32.25" customHeight="1" x14ac:dyDescent="0.25">
      <c r="A30" s="74" t="s">
        <v>24</v>
      </c>
      <c r="B30" s="74"/>
      <c r="C30" s="74"/>
      <c r="D30" s="74"/>
      <c r="E30" s="74"/>
      <c r="F30" s="74"/>
      <c r="G30" s="74"/>
      <c r="H30" s="74"/>
      <c r="I30" s="74"/>
      <c r="J30" s="74"/>
    </row>
    <row r="31" spans="1:22" s="2" customFormat="1" ht="47.2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O31" s="3"/>
      <c r="P31" s="3"/>
      <c r="Q31" s="3"/>
      <c r="R31" s="3"/>
      <c r="S31" s="3"/>
      <c r="T31"/>
      <c r="U31"/>
      <c r="V31"/>
    </row>
    <row r="32" spans="1:22" s="2" customFormat="1" ht="39" customHeight="1" thickBot="1" x14ac:dyDescent="0.3">
      <c r="A32" s="74" t="s">
        <v>25</v>
      </c>
      <c r="B32" s="74"/>
      <c r="C32" s="74"/>
      <c r="D32" s="74"/>
      <c r="E32" s="74"/>
      <c r="F32" s="74"/>
      <c r="G32" s="74"/>
      <c r="H32" s="74"/>
      <c r="I32" s="74"/>
      <c r="J32" s="74"/>
      <c r="O32" s="3"/>
      <c r="P32" s="3"/>
      <c r="Q32" s="3"/>
      <c r="R32" s="3"/>
      <c r="S32" s="3"/>
      <c r="T32"/>
      <c r="U32"/>
      <c r="V32"/>
    </row>
    <row r="33" spans="1:22" s="2" customFormat="1" ht="15.75" thickBot="1" x14ac:dyDescent="0.3">
      <c r="A33" s="8" t="s">
        <v>6</v>
      </c>
      <c r="B33" s="10">
        <v>31.5</v>
      </c>
      <c r="C33" s="9">
        <v>63</v>
      </c>
      <c r="D33" s="9">
        <v>125</v>
      </c>
      <c r="E33" s="9">
        <v>250</v>
      </c>
      <c r="F33" s="9">
        <v>500</v>
      </c>
      <c r="G33" s="9">
        <v>1000</v>
      </c>
      <c r="H33" s="9">
        <v>2000</v>
      </c>
      <c r="I33" s="9">
        <v>4000</v>
      </c>
      <c r="J33" s="9">
        <v>8000</v>
      </c>
      <c r="O33" s="3"/>
      <c r="P33" s="3"/>
      <c r="Q33" s="3"/>
      <c r="R33" s="3"/>
      <c r="S33" s="3"/>
      <c r="T33"/>
      <c r="U33"/>
      <c r="V33"/>
    </row>
    <row r="34" spans="1:22" s="2" customFormat="1" ht="26.25" thickBot="1" x14ac:dyDescent="0.3">
      <c r="A34" s="11" t="s">
        <v>26</v>
      </c>
      <c r="B34" s="28">
        <f>(-10)*LOG10((($B$19*10^(-0.1*C19))+($B$20*10^(-0.1*C20)))/(B18))</f>
        <v>21.566526446705758</v>
      </c>
      <c r="C34" s="28">
        <f t="shared" ref="C34:J34" si="1">(-10)*LOG10((($B$19*10^(-0.1*D19))+($B$20*10^(-0.1*D20)))/($B$18))</f>
        <v>25.966526446705757</v>
      </c>
      <c r="D34" s="28">
        <f t="shared" si="1"/>
        <v>37.16652644670576</v>
      </c>
      <c r="E34" s="28">
        <f t="shared" si="1"/>
        <v>45.766526446705768</v>
      </c>
      <c r="F34" s="28">
        <f t="shared" si="1"/>
        <v>53.166526446705767</v>
      </c>
      <c r="G34" s="28">
        <f t="shared" si="1"/>
        <v>57.226060998959206</v>
      </c>
      <c r="H34" s="28">
        <f t="shared" si="1"/>
        <v>54.929618970190205</v>
      </c>
      <c r="I34" s="28">
        <f t="shared" si="1"/>
        <v>56.12289931438341</v>
      </c>
      <c r="J34" s="28">
        <f t="shared" si="1"/>
        <v>63.62289931438341</v>
      </c>
      <c r="O34" s="3"/>
      <c r="P34" s="3"/>
      <c r="Q34" s="3"/>
      <c r="R34" s="3"/>
      <c r="S34" s="3"/>
      <c r="T34"/>
      <c r="U34"/>
      <c r="V34"/>
    </row>
    <row r="36" spans="1:22" s="2" customFormat="1" x14ac:dyDescent="0.25">
      <c r="A36" s="26" t="s">
        <v>27</v>
      </c>
      <c r="B36" s="26"/>
      <c r="C36" s="26"/>
      <c r="D36" s="26"/>
      <c r="E36" s="26"/>
      <c r="F36" s="26"/>
      <c r="G36" s="26"/>
      <c r="H36" s="26"/>
      <c r="I36" s="26"/>
      <c r="J36" s="26"/>
      <c r="O36" s="3"/>
      <c r="P36" s="3"/>
      <c r="Q36" s="3"/>
      <c r="R36" s="3"/>
      <c r="S36" s="3"/>
      <c r="T36"/>
      <c r="U36"/>
      <c r="V36"/>
    </row>
    <row r="37" spans="1:22" s="2" customFormat="1" x14ac:dyDescent="0.25">
      <c r="A37" s="16" t="s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O37" s="3"/>
      <c r="P37" s="3"/>
      <c r="Q37" s="3"/>
      <c r="R37" s="3"/>
      <c r="S37" s="3"/>
      <c r="T37"/>
      <c r="U37"/>
      <c r="V37"/>
    </row>
    <row r="38" spans="1:22" s="2" customFormat="1" ht="21" customHeight="1" x14ac:dyDescent="0.25">
      <c r="A38" s="84" t="s">
        <v>29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O38" s="3"/>
      <c r="P38" s="3"/>
      <c r="Q38" s="3"/>
      <c r="R38" s="3"/>
      <c r="S38" s="3"/>
      <c r="T38"/>
      <c r="U38"/>
      <c r="V38"/>
    </row>
    <row r="39" spans="1:22" s="2" customFormat="1" x14ac:dyDescent="0.25">
      <c r="A39" s="85" t="s">
        <v>30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O39" s="3"/>
      <c r="P39" s="3"/>
      <c r="Q39" s="3"/>
      <c r="R39" s="3"/>
      <c r="S39" s="3"/>
      <c r="T39"/>
      <c r="U39"/>
      <c r="V39"/>
    </row>
    <row r="40" spans="1:22" s="2" customFormat="1" x14ac:dyDescent="0.25">
      <c r="A40" s="29" t="s">
        <v>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O40" s="3"/>
      <c r="P40" s="3"/>
      <c r="Q40" s="3"/>
      <c r="R40" s="3"/>
      <c r="S40" s="3"/>
      <c r="T40"/>
      <c r="U40"/>
      <c r="V40"/>
    </row>
    <row r="45" spans="1:22" s="2" customFormat="1" x14ac:dyDescent="0.25">
      <c r="A45" s="31" t="s">
        <v>32</v>
      </c>
      <c r="O45" s="3"/>
      <c r="P45" s="3"/>
      <c r="Q45" s="3"/>
      <c r="R45" s="3"/>
      <c r="S45" s="3"/>
      <c r="T45"/>
      <c r="U45"/>
      <c r="V45"/>
    </row>
    <row r="46" spans="1:22" s="2" customFormat="1" ht="15.75" x14ac:dyDescent="0.25">
      <c r="A46" s="79" t="s">
        <v>33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O46" s="3"/>
      <c r="P46" s="3"/>
      <c r="Q46" s="3"/>
      <c r="R46" s="3"/>
      <c r="S46" s="3"/>
      <c r="T46"/>
      <c r="U46"/>
      <c r="V46"/>
    </row>
    <row r="47" spans="1:22" x14ac:dyDescent="0.25">
      <c r="A47" s="67" t="s">
        <v>34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22" ht="15.75" x14ac:dyDescent="0.25">
      <c r="A48" s="67" t="s">
        <v>35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22" x14ac:dyDescent="0.25">
      <c r="A49" s="67" t="s">
        <v>36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22" ht="16.5" x14ac:dyDescent="0.25">
      <c r="A50" s="77" t="s">
        <v>37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</row>
    <row r="51" spans="1:22" s="33" customFormat="1" x14ac:dyDescent="0.25">
      <c r="A51" s="32" t="s">
        <v>38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2"/>
      <c r="M51" s="2"/>
      <c r="N51" s="2"/>
      <c r="O51" s="3"/>
      <c r="P51" s="3"/>
      <c r="Q51" s="3"/>
      <c r="R51" s="3"/>
      <c r="S51" s="3"/>
    </row>
    <row r="52" spans="1:22" ht="15.75" thickBot="1" x14ac:dyDescent="0.3"/>
    <row r="53" spans="1:22" ht="15.75" thickBot="1" x14ac:dyDescent="0.3">
      <c r="A53" s="8" t="s">
        <v>6</v>
      </c>
      <c r="B53" s="10">
        <v>31.5</v>
      </c>
      <c r="C53" s="9">
        <v>63</v>
      </c>
      <c r="D53" s="9">
        <v>125</v>
      </c>
      <c r="E53" s="9">
        <v>250</v>
      </c>
      <c r="F53" s="9">
        <v>500</v>
      </c>
      <c r="G53" s="9">
        <v>1000</v>
      </c>
      <c r="H53" s="9">
        <v>2000</v>
      </c>
      <c r="I53" s="9">
        <v>4000</v>
      </c>
      <c r="J53" s="9">
        <v>8000</v>
      </c>
    </row>
    <row r="54" spans="1:22" ht="39" thickBot="1" x14ac:dyDescent="0.3">
      <c r="A54" s="11" t="s">
        <v>39</v>
      </c>
      <c r="B54" s="23">
        <f t="shared" ref="B54:J54" si="2">C25*$B$25/$B$25</f>
        <v>0.1</v>
      </c>
      <c r="C54" s="23">
        <f t="shared" si="2"/>
        <v>0.1</v>
      </c>
      <c r="D54" s="23">
        <f t="shared" si="2"/>
        <v>0.1</v>
      </c>
      <c r="E54" s="23">
        <f t="shared" si="2"/>
        <v>0.1</v>
      </c>
      <c r="F54" s="23">
        <f t="shared" si="2"/>
        <v>0.11</v>
      </c>
      <c r="G54" s="23">
        <f t="shared" si="2"/>
        <v>0.12</v>
      </c>
      <c r="H54" s="23">
        <f t="shared" si="2"/>
        <v>0.12</v>
      </c>
      <c r="I54" s="23">
        <f t="shared" si="2"/>
        <v>0.12</v>
      </c>
      <c r="J54" s="23">
        <f t="shared" si="2"/>
        <v>0.12</v>
      </c>
    </row>
    <row r="56" spans="1:22" x14ac:dyDescent="0.25">
      <c r="A56" s="17" t="s">
        <v>40</v>
      </c>
    </row>
    <row r="57" spans="1:22" ht="140.25" customHeight="1" thickBot="1" x14ac:dyDescent="0.3">
      <c r="A57" s="73" t="s">
        <v>41</v>
      </c>
      <c r="B57" s="73"/>
      <c r="C57" s="73"/>
      <c r="D57" s="73"/>
      <c r="E57" s="73"/>
      <c r="F57" s="73"/>
      <c r="G57" s="73"/>
      <c r="H57" s="73"/>
      <c r="I57" s="73"/>
      <c r="J57" s="73"/>
    </row>
    <row r="58" spans="1:22" ht="18.75" customHeight="1" thickBot="1" x14ac:dyDescent="0.3">
      <c r="A58" s="8" t="s">
        <v>6</v>
      </c>
      <c r="B58" s="10">
        <v>31.5</v>
      </c>
      <c r="C58" s="9">
        <v>63</v>
      </c>
      <c r="D58" s="9">
        <v>125</v>
      </c>
      <c r="E58" s="9">
        <v>250</v>
      </c>
      <c r="F58" s="9">
        <v>500</v>
      </c>
      <c r="G58" s="9">
        <v>1000</v>
      </c>
      <c r="H58" s="9">
        <v>2000</v>
      </c>
      <c r="I58" s="9">
        <v>4000</v>
      </c>
      <c r="J58" s="9">
        <v>8000</v>
      </c>
    </row>
    <row r="59" spans="1:22" ht="38.25" customHeight="1" thickBot="1" x14ac:dyDescent="0.3">
      <c r="A59" s="11" t="s">
        <v>42</v>
      </c>
      <c r="B59" s="23">
        <f t="shared" ref="B59:G59" si="3">B54</f>
        <v>0.1</v>
      </c>
      <c r="C59" s="23">
        <f t="shared" si="3"/>
        <v>0.1</v>
      </c>
      <c r="D59" s="23">
        <f t="shared" si="3"/>
        <v>0.1</v>
      </c>
      <c r="E59" s="23">
        <f t="shared" si="3"/>
        <v>0.1</v>
      </c>
      <c r="F59" s="23">
        <f t="shared" si="3"/>
        <v>0.11</v>
      </c>
      <c r="G59" s="23">
        <f t="shared" si="3"/>
        <v>0.12</v>
      </c>
      <c r="H59" s="23">
        <f>H54+(1-H54)*0.0025</f>
        <v>0.12219999999999999</v>
      </c>
      <c r="I59" s="23">
        <f>I54+(1-I54)*0.0078</f>
        <v>0.126864</v>
      </c>
      <c r="J59" s="23">
        <f>J54+(1-J54)*0.029</f>
        <v>0.14551999999999998</v>
      </c>
    </row>
    <row r="61" spans="1:22" x14ac:dyDescent="0.25">
      <c r="A61" s="17" t="s">
        <v>43</v>
      </c>
    </row>
    <row r="62" spans="1:22" ht="37.5" customHeight="1" thickBot="1" x14ac:dyDescent="0.3">
      <c r="A62" s="73" t="s">
        <v>44</v>
      </c>
      <c r="B62" s="73"/>
      <c r="C62" s="73"/>
      <c r="D62" s="73"/>
      <c r="E62" s="73"/>
      <c r="F62" s="73"/>
      <c r="G62" s="73"/>
      <c r="H62" s="73"/>
      <c r="I62" s="73"/>
      <c r="J62" s="73"/>
    </row>
    <row r="63" spans="1:22" s="2" customFormat="1" ht="15.75" thickBot="1" x14ac:dyDescent="0.3">
      <c r="A63" s="8" t="s">
        <v>6</v>
      </c>
      <c r="B63" s="10">
        <v>31.5</v>
      </c>
      <c r="C63" s="9">
        <v>63</v>
      </c>
      <c r="D63" s="9">
        <v>125</v>
      </c>
      <c r="E63" s="9">
        <v>250</v>
      </c>
      <c r="F63" s="9">
        <v>500</v>
      </c>
      <c r="G63" s="9">
        <v>1000</v>
      </c>
      <c r="H63" s="9">
        <v>2000</v>
      </c>
      <c r="I63" s="9">
        <v>4000</v>
      </c>
      <c r="J63" s="9">
        <v>8000</v>
      </c>
      <c r="O63" s="3"/>
      <c r="P63" s="3"/>
      <c r="Q63" s="3"/>
      <c r="R63" s="3"/>
      <c r="S63" s="3"/>
      <c r="T63"/>
      <c r="U63"/>
      <c r="V63"/>
    </row>
    <row r="64" spans="1:22" s="2" customFormat="1" ht="51.75" thickBot="1" x14ac:dyDescent="0.3">
      <c r="A64" s="11" t="s">
        <v>43</v>
      </c>
      <c r="B64" s="43">
        <v>1.25</v>
      </c>
      <c r="C64" s="43">
        <v>1.25</v>
      </c>
      <c r="D64" s="43">
        <v>1.25</v>
      </c>
      <c r="E64" s="43">
        <v>1.25</v>
      </c>
      <c r="F64" s="43">
        <v>1.25</v>
      </c>
      <c r="G64" s="43">
        <v>1.25</v>
      </c>
      <c r="H64" s="43">
        <v>1.25</v>
      </c>
      <c r="I64" s="43">
        <v>1.25</v>
      </c>
      <c r="J64" s="43">
        <v>1.25</v>
      </c>
      <c r="O64" s="3"/>
      <c r="P64" s="3"/>
      <c r="Q64" s="3"/>
      <c r="R64" s="3"/>
      <c r="S64" s="3"/>
      <c r="T64"/>
      <c r="U64"/>
      <c r="V64"/>
    </row>
    <row r="66" spans="1:22" s="2" customFormat="1" x14ac:dyDescent="0.25">
      <c r="A66" s="17" t="s">
        <v>45</v>
      </c>
      <c r="O66" s="3"/>
      <c r="P66" s="3"/>
      <c r="Q66" s="3"/>
      <c r="R66" s="3"/>
      <c r="S66" s="3"/>
      <c r="T66"/>
      <c r="U66"/>
      <c r="V66"/>
    </row>
    <row r="67" spans="1:22" s="2" customFormat="1" ht="15.75" x14ac:dyDescent="0.25">
      <c r="A67" s="79" t="s">
        <v>46</v>
      </c>
      <c r="B67" s="79"/>
      <c r="C67" s="79"/>
      <c r="D67" s="79"/>
      <c r="E67" s="79"/>
      <c r="F67" s="79"/>
      <c r="G67" s="79"/>
      <c r="H67" s="79"/>
      <c r="I67" s="79"/>
      <c r="J67" s="79"/>
      <c r="O67" s="3"/>
      <c r="P67" s="3"/>
      <c r="Q67" s="3"/>
      <c r="R67" s="3"/>
      <c r="S67" s="3"/>
      <c r="T67"/>
      <c r="U67"/>
      <c r="V67"/>
    </row>
    <row r="68" spans="1:22" s="2" customFormat="1" x14ac:dyDescent="0.25">
      <c r="A68" s="31"/>
      <c r="O68" s="3"/>
      <c r="P68" s="3"/>
      <c r="Q68" s="3"/>
      <c r="R68" s="3"/>
      <c r="S68" s="3"/>
      <c r="T68"/>
      <c r="U68"/>
      <c r="V68"/>
    </row>
    <row r="69" spans="1:22" s="2" customFormat="1" x14ac:dyDescent="0.25">
      <c r="A69" s="34"/>
      <c r="O69" s="3"/>
      <c r="P69" s="3"/>
      <c r="Q69" s="3"/>
      <c r="R69" s="3"/>
      <c r="S69" s="3"/>
      <c r="T69"/>
      <c r="U69"/>
      <c r="V69"/>
    </row>
    <row r="70" spans="1:22" s="2" customFormat="1" ht="15.75" thickBot="1" x14ac:dyDescent="0.3">
      <c r="O70" s="3"/>
      <c r="P70" s="3"/>
      <c r="Q70" s="3"/>
      <c r="R70" s="3"/>
      <c r="S70" s="3"/>
      <c r="T70"/>
      <c r="U70"/>
      <c r="V70"/>
    </row>
    <row r="71" spans="1:22" s="2" customFormat="1" ht="15.75" thickBot="1" x14ac:dyDescent="0.3">
      <c r="A71" s="8" t="s">
        <v>6</v>
      </c>
      <c r="B71" s="10">
        <v>31.5</v>
      </c>
      <c r="C71" s="9">
        <v>63</v>
      </c>
      <c r="D71" s="9">
        <v>125</v>
      </c>
      <c r="E71" s="9">
        <v>250</v>
      </c>
      <c r="F71" s="9">
        <v>500</v>
      </c>
      <c r="G71" s="9">
        <v>1000</v>
      </c>
      <c r="H71" s="9">
        <v>2000</v>
      </c>
      <c r="I71" s="9">
        <v>4000</v>
      </c>
      <c r="J71" s="9">
        <v>8000</v>
      </c>
      <c r="O71" s="3"/>
      <c r="P71" s="3"/>
      <c r="Q71" s="3"/>
      <c r="R71" s="3"/>
      <c r="S71" s="3"/>
      <c r="T71"/>
      <c r="U71"/>
      <c r="V71"/>
    </row>
    <row r="72" spans="1:22" s="2" customFormat="1" ht="26.25" thickBot="1" x14ac:dyDescent="0.3">
      <c r="A72" s="11" t="s">
        <v>47</v>
      </c>
      <c r="B72" s="35">
        <f t="shared" ref="B72:J72" si="4">(B59*$B$18)/(1-B59)</f>
        <v>3.5555555555555558</v>
      </c>
      <c r="C72" s="35">
        <f t="shared" si="4"/>
        <v>3.5555555555555558</v>
      </c>
      <c r="D72" s="35">
        <f t="shared" si="4"/>
        <v>3.5555555555555558</v>
      </c>
      <c r="E72" s="35">
        <f t="shared" si="4"/>
        <v>3.5555555555555558</v>
      </c>
      <c r="F72" s="35">
        <f t="shared" si="4"/>
        <v>3.9550561797752808</v>
      </c>
      <c r="G72" s="35">
        <f t="shared" si="4"/>
        <v>4.3636363636363633</v>
      </c>
      <c r="H72" s="35">
        <f t="shared" si="4"/>
        <v>4.4547732968785594</v>
      </c>
      <c r="I72" s="35">
        <f t="shared" si="4"/>
        <v>4.6495024830037934</v>
      </c>
      <c r="J72" s="35">
        <f t="shared" si="4"/>
        <v>5.4496769965359038</v>
      </c>
      <c r="O72" s="3"/>
      <c r="P72" s="3"/>
      <c r="Q72" s="3"/>
      <c r="R72" s="3"/>
      <c r="S72" s="3"/>
      <c r="T72"/>
      <c r="U72"/>
      <c r="V72"/>
    </row>
    <row r="74" spans="1:22" s="2" customFormat="1" x14ac:dyDescent="0.25">
      <c r="A74" s="16" t="s">
        <v>48</v>
      </c>
      <c r="O74" s="3"/>
      <c r="P74" s="3"/>
      <c r="Q74" s="3"/>
      <c r="R74" s="3"/>
      <c r="S74" s="3"/>
      <c r="T74"/>
      <c r="U74"/>
      <c r="V74"/>
    </row>
    <row r="76" spans="1:22" s="2" customFormat="1" ht="31.5" customHeight="1" x14ac:dyDescent="0.25">
      <c r="A76" s="73" t="s">
        <v>49</v>
      </c>
      <c r="B76" s="73"/>
      <c r="C76" s="73"/>
      <c r="D76" s="73"/>
      <c r="E76" s="73"/>
      <c r="F76" s="73"/>
      <c r="G76" s="73"/>
      <c r="H76" s="73"/>
      <c r="I76" s="73"/>
      <c r="J76" s="73"/>
      <c r="O76" s="3"/>
      <c r="P76" s="3"/>
      <c r="Q76" s="3"/>
      <c r="R76" s="3"/>
      <c r="S76" s="3"/>
      <c r="T76"/>
      <c r="U76"/>
      <c r="V76"/>
    </row>
    <row r="80" spans="1:22" s="2" customFormat="1" x14ac:dyDescent="0.25">
      <c r="A80" s="2" t="s">
        <v>50</v>
      </c>
      <c r="O80" s="3"/>
      <c r="P80" s="3"/>
      <c r="Q80" s="3"/>
      <c r="R80" s="3"/>
      <c r="S80" s="3"/>
      <c r="T80"/>
      <c r="U80"/>
      <c r="V80"/>
    </row>
    <row r="81" spans="1:22" s="2" customFormat="1" ht="32.25" customHeight="1" x14ac:dyDescent="0.25">
      <c r="A81" s="80" t="s">
        <v>51</v>
      </c>
      <c r="B81" s="80"/>
      <c r="C81" s="80"/>
      <c r="D81" s="80"/>
      <c r="E81" s="80"/>
      <c r="F81" s="80"/>
      <c r="G81" s="80"/>
      <c r="H81" s="80"/>
      <c r="I81" s="80"/>
      <c r="J81" s="80"/>
      <c r="O81" s="3"/>
      <c r="P81" s="3"/>
      <c r="Q81" s="3"/>
      <c r="R81" s="3"/>
      <c r="S81" s="3"/>
      <c r="T81"/>
      <c r="U81"/>
      <c r="V81"/>
    </row>
    <row r="83" spans="1:22" s="2" customFormat="1" x14ac:dyDescent="0.25">
      <c r="A83" s="79" t="s">
        <v>52</v>
      </c>
      <c r="B83" s="79"/>
      <c r="C83" s="79"/>
      <c r="D83" s="79"/>
      <c r="E83" s="79"/>
      <c r="F83" s="79"/>
      <c r="G83" s="79"/>
      <c r="H83" s="79"/>
      <c r="I83" s="79"/>
      <c r="J83" s="79"/>
      <c r="O83" s="3"/>
      <c r="P83" s="3"/>
      <c r="Q83" s="3"/>
      <c r="R83" s="3"/>
      <c r="S83" s="3"/>
      <c r="T83"/>
      <c r="U83"/>
      <c r="V83"/>
    </row>
    <row r="84" spans="1:22" s="2" customFormat="1" x14ac:dyDescent="0.25">
      <c r="A84" s="31"/>
      <c r="O84" s="3"/>
      <c r="P84" s="3"/>
      <c r="Q84" s="3"/>
      <c r="R84" s="3"/>
      <c r="S84" s="3"/>
      <c r="T84"/>
      <c r="U84"/>
      <c r="V84"/>
    </row>
    <row r="85" spans="1:22" s="2" customFormat="1" x14ac:dyDescent="0.25">
      <c r="A85" s="34"/>
      <c r="O85" s="3"/>
      <c r="P85" s="3"/>
      <c r="Q85" s="3"/>
      <c r="R85" s="3"/>
      <c r="S85" s="3"/>
      <c r="T85"/>
      <c r="U85"/>
      <c r="V85"/>
    </row>
    <row r="86" spans="1:22" s="2" customFormat="1" x14ac:dyDescent="0.25">
      <c r="A86" s="31"/>
      <c r="O86" s="3"/>
      <c r="P86" s="3"/>
      <c r="Q86" s="3"/>
      <c r="R86" s="3"/>
      <c r="S86" s="3"/>
      <c r="T86"/>
      <c r="U86"/>
      <c r="V86"/>
    </row>
    <row r="87" spans="1:22" s="2" customFormat="1" x14ac:dyDescent="0.25">
      <c r="A87" s="31" t="s">
        <v>32</v>
      </c>
      <c r="O87" s="3"/>
      <c r="P87" s="3"/>
      <c r="Q87" s="3"/>
      <c r="R87" s="3"/>
      <c r="S87" s="3"/>
      <c r="T87"/>
      <c r="U87"/>
      <c r="V87"/>
    </row>
    <row r="88" spans="1:22" s="2" customFormat="1" ht="42.75" customHeight="1" x14ac:dyDescent="0.25">
      <c r="A88" s="81" t="s">
        <v>53</v>
      </c>
      <c r="B88" s="81"/>
      <c r="C88" s="81"/>
      <c r="D88" s="81"/>
      <c r="E88" s="81"/>
      <c r="F88" s="81"/>
      <c r="G88" s="81"/>
      <c r="H88" s="81"/>
      <c r="I88" s="81"/>
      <c r="J88" s="81"/>
      <c r="O88" s="3"/>
      <c r="P88" s="3"/>
      <c r="Q88" s="3"/>
      <c r="R88" s="3"/>
      <c r="S88" s="3"/>
      <c r="T88"/>
      <c r="U88"/>
      <c r="V88"/>
    </row>
    <row r="90" spans="1:22" s="2" customFormat="1" ht="15.75" thickBot="1" x14ac:dyDescent="0.3">
      <c r="A90" s="36" t="s">
        <v>54</v>
      </c>
      <c r="B90" s="88">
        <f>(C8+(D8/2))/D8</f>
        <v>1.5</v>
      </c>
      <c r="O90" s="3"/>
      <c r="P90" s="63" t="s">
        <v>74</v>
      </c>
      <c r="Q90"/>
      <c r="R90" s="3"/>
      <c r="S90" s="3"/>
      <c r="T90"/>
      <c r="U90"/>
      <c r="V90"/>
    </row>
    <row r="91" spans="1:22" s="2" customFormat="1" ht="15.75" thickBot="1" x14ac:dyDescent="0.3">
      <c r="A91" s="37" t="s">
        <v>55</v>
      </c>
      <c r="B91" s="89">
        <v>1.6</v>
      </c>
      <c r="O91" s="3"/>
      <c r="P91" s="62"/>
      <c r="Q91"/>
      <c r="R91" s="3"/>
      <c r="S91" s="3"/>
      <c r="T91"/>
      <c r="U91"/>
      <c r="V91"/>
    </row>
    <row r="92" spans="1:22" s="2" customFormat="1" ht="16.5" thickBot="1" x14ac:dyDescent="0.3">
      <c r="A92" s="2" t="s">
        <v>56</v>
      </c>
      <c r="O92" s="3"/>
      <c r="P92" s="61" t="s">
        <v>73</v>
      </c>
      <c r="Q92" s="60"/>
      <c r="R92" s="3"/>
      <c r="S92" s="3"/>
      <c r="T92"/>
      <c r="U92"/>
      <c r="V92"/>
    </row>
    <row r="93" spans="1:22" s="2" customFormat="1" ht="36.75" customHeight="1" thickBot="1" x14ac:dyDescent="0.3">
      <c r="A93" s="80" t="s">
        <v>57</v>
      </c>
      <c r="B93" s="80"/>
      <c r="C93" s="80"/>
      <c r="D93" s="80"/>
      <c r="E93" s="80"/>
      <c r="F93" s="80"/>
      <c r="G93" s="80"/>
      <c r="H93" s="80"/>
      <c r="I93" s="80"/>
      <c r="J93" s="80"/>
      <c r="O93" s="3"/>
      <c r="P93" s="59">
        <v>0.4</v>
      </c>
      <c r="Q93" s="58">
        <v>3.8</v>
      </c>
      <c r="R93" s="3"/>
      <c r="S93" s="3"/>
      <c r="T93"/>
      <c r="U93"/>
      <c r="V93"/>
    </row>
    <row r="94" spans="1:22" s="2" customFormat="1" ht="19.5" customHeight="1" thickBot="1" x14ac:dyDescent="0.3">
      <c r="A94" s="38" t="s">
        <v>58</v>
      </c>
      <c r="O94" s="3"/>
      <c r="P94" s="59">
        <v>0.8</v>
      </c>
      <c r="Q94" s="58">
        <v>3.2</v>
      </c>
      <c r="R94" s="3"/>
      <c r="S94" s="3"/>
      <c r="T94"/>
      <c r="U94"/>
      <c r="V94"/>
    </row>
    <row r="95" spans="1:22" s="2" customFormat="1" ht="15.75" thickBot="1" x14ac:dyDescent="0.3">
      <c r="A95" s="8" t="s">
        <v>6</v>
      </c>
      <c r="B95" s="10">
        <v>31.5</v>
      </c>
      <c r="C95" s="9">
        <v>63</v>
      </c>
      <c r="D95" s="9">
        <v>125</v>
      </c>
      <c r="E95" s="9">
        <v>250</v>
      </c>
      <c r="F95" s="9">
        <v>500</v>
      </c>
      <c r="G95" s="9">
        <v>1000</v>
      </c>
      <c r="H95" s="9">
        <v>2000</v>
      </c>
      <c r="I95" s="9">
        <v>4000</v>
      </c>
      <c r="J95" s="9">
        <v>8000</v>
      </c>
      <c r="O95" s="3"/>
      <c r="P95" s="59">
        <v>1</v>
      </c>
      <c r="Q95" s="58">
        <v>2.6</v>
      </c>
      <c r="R95" s="3"/>
      <c r="S95" s="3"/>
      <c r="T95"/>
      <c r="U95"/>
      <c r="V95"/>
    </row>
    <row r="96" spans="1:22" s="2" customFormat="1" ht="51.75" thickBot="1" x14ac:dyDescent="0.3">
      <c r="A96" s="11" t="s">
        <v>59</v>
      </c>
      <c r="B96" s="35">
        <f t="shared" ref="B96:J96" si="5">($B$91*1)/$B$18</f>
        <v>0.05</v>
      </c>
      <c r="C96" s="35">
        <f t="shared" si="5"/>
        <v>0.05</v>
      </c>
      <c r="D96" s="35">
        <f t="shared" si="5"/>
        <v>0.05</v>
      </c>
      <c r="E96" s="35">
        <f t="shared" si="5"/>
        <v>0.05</v>
      </c>
      <c r="F96" s="35">
        <f t="shared" si="5"/>
        <v>0.05</v>
      </c>
      <c r="G96" s="35">
        <f t="shared" si="5"/>
        <v>0.05</v>
      </c>
      <c r="H96" s="35">
        <f t="shared" si="5"/>
        <v>0.05</v>
      </c>
      <c r="I96" s="35">
        <f t="shared" si="5"/>
        <v>0.05</v>
      </c>
      <c r="J96" s="35">
        <f t="shared" si="5"/>
        <v>0.05</v>
      </c>
      <c r="O96" s="3"/>
      <c r="P96" s="59">
        <v>1.5</v>
      </c>
      <c r="Q96" s="58">
        <v>1.6</v>
      </c>
      <c r="R96" s="3"/>
      <c r="S96" s="3"/>
      <c r="T96"/>
      <c r="U96"/>
      <c r="V96"/>
    </row>
    <row r="97" spans="1:22" ht="15.75" thickBot="1" x14ac:dyDescent="0.3">
      <c r="P97" s="59">
        <v>1.7</v>
      </c>
      <c r="Q97" s="58">
        <v>1.3</v>
      </c>
    </row>
    <row r="98" spans="1:22" s="2" customFormat="1" ht="15.75" thickBot="1" x14ac:dyDescent="0.3">
      <c r="A98" s="72"/>
      <c r="B98" s="72"/>
      <c r="C98" s="72"/>
      <c r="D98" s="72"/>
      <c r="E98" s="72"/>
      <c r="F98" s="72"/>
      <c r="G98" s="72"/>
      <c r="H98" s="72"/>
      <c r="I98" s="72"/>
      <c r="J98" s="72"/>
      <c r="O98" s="3"/>
      <c r="P98" s="59" t="s">
        <v>72</v>
      </c>
      <c r="Q98" s="58">
        <v>1</v>
      </c>
      <c r="R98" s="3"/>
      <c r="S98" s="3"/>
      <c r="T98"/>
      <c r="U98"/>
      <c r="V98"/>
    </row>
    <row r="99" spans="1:22" s="2" customFormat="1" x14ac:dyDescent="0.25">
      <c r="A99" s="2" t="s">
        <v>60</v>
      </c>
      <c r="B99" s="39"/>
      <c r="C99" s="40"/>
      <c r="D99" s="40"/>
      <c r="E99" s="40"/>
      <c r="F99" s="40"/>
      <c r="G99" s="40"/>
      <c r="H99" s="40"/>
      <c r="I99" s="40"/>
      <c r="J99" s="40"/>
      <c r="O99" s="3"/>
      <c r="P99" s="3"/>
      <c r="Q99" s="3"/>
      <c r="R99" s="3"/>
      <c r="S99" s="3"/>
      <c r="T99"/>
      <c r="U99"/>
      <c r="V99"/>
    </row>
    <row r="100" spans="1:22" s="2" customFormat="1" x14ac:dyDescent="0.25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O100" s="3"/>
      <c r="P100" s="3"/>
      <c r="Q100" s="3"/>
      <c r="R100" s="3"/>
      <c r="S100" s="3"/>
      <c r="T100"/>
      <c r="U100"/>
      <c r="V100"/>
    </row>
    <row r="102" spans="1:22" s="2" customFormat="1" ht="15.75" thickBot="1" x14ac:dyDescent="0.3">
      <c r="O102" s="3"/>
      <c r="P102" s="3"/>
      <c r="Q102" s="3"/>
      <c r="R102" s="3"/>
      <c r="S102" s="3"/>
      <c r="T102"/>
      <c r="U102"/>
      <c r="V102"/>
    </row>
    <row r="103" spans="1:22" s="2" customFormat="1" ht="15.75" thickBot="1" x14ac:dyDescent="0.3">
      <c r="A103" s="8" t="s">
        <v>6</v>
      </c>
      <c r="B103" s="10">
        <v>31.5</v>
      </c>
      <c r="C103" s="9">
        <v>63</v>
      </c>
      <c r="D103" s="9">
        <v>125</v>
      </c>
      <c r="E103" s="9">
        <v>250</v>
      </c>
      <c r="F103" s="9">
        <v>500</v>
      </c>
      <c r="G103" s="9">
        <v>1000</v>
      </c>
      <c r="H103" s="9">
        <v>2000</v>
      </c>
      <c r="I103" s="9">
        <v>4000</v>
      </c>
      <c r="J103" s="9">
        <v>8000</v>
      </c>
      <c r="O103" s="3"/>
      <c r="P103" s="3"/>
      <c r="Q103" s="3"/>
      <c r="R103" s="3"/>
      <c r="S103" s="3"/>
      <c r="T103"/>
      <c r="U103"/>
      <c r="V103"/>
    </row>
    <row r="104" spans="1:22" s="2" customFormat="1" ht="51.75" thickBot="1" x14ac:dyDescent="0.3">
      <c r="A104" s="11" t="s">
        <v>61</v>
      </c>
      <c r="B104" s="35">
        <f t="shared" ref="B104:J104" si="6">(4*1)/(B64*B72)</f>
        <v>0.89999999999999991</v>
      </c>
      <c r="C104" s="35">
        <f t="shared" si="6"/>
        <v>0.89999999999999991</v>
      </c>
      <c r="D104" s="35">
        <f t="shared" si="6"/>
        <v>0.89999999999999991</v>
      </c>
      <c r="E104" s="35">
        <f t="shared" si="6"/>
        <v>0.89999999999999991</v>
      </c>
      <c r="F104" s="35">
        <f t="shared" si="6"/>
        <v>0.80909090909090919</v>
      </c>
      <c r="G104" s="35">
        <f t="shared" si="6"/>
        <v>0.73333333333333339</v>
      </c>
      <c r="H104" s="35">
        <f t="shared" si="6"/>
        <v>0.71833060556464823</v>
      </c>
      <c r="I104" s="35">
        <f t="shared" si="6"/>
        <v>0.68824568041367129</v>
      </c>
      <c r="J104" s="35">
        <f t="shared" si="6"/>
        <v>0.58719076415612992</v>
      </c>
      <c r="O104" s="3"/>
      <c r="P104" s="3"/>
      <c r="Q104" s="3"/>
      <c r="R104" s="3"/>
      <c r="S104" s="3"/>
      <c r="T104"/>
      <c r="U104"/>
      <c r="V104"/>
    </row>
    <row r="106" spans="1:22" s="2" customFormat="1" ht="26.25" customHeight="1" thickBot="1" x14ac:dyDescent="0.3">
      <c r="A106" s="73" t="s">
        <v>62</v>
      </c>
      <c r="B106" s="73"/>
      <c r="C106" s="73"/>
      <c r="D106" s="73"/>
      <c r="E106" s="73"/>
      <c r="F106" s="73"/>
      <c r="G106" s="73"/>
      <c r="H106" s="73"/>
      <c r="I106" s="73"/>
      <c r="J106" s="73"/>
      <c r="O106" s="3"/>
      <c r="P106" s="3"/>
      <c r="Q106" s="3"/>
      <c r="R106" s="3"/>
      <c r="S106" s="3"/>
      <c r="T106"/>
      <c r="U106"/>
      <c r="V106"/>
    </row>
    <row r="107" spans="1:22" s="2" customFormat="1" ht="15.75" thickBot="1" x14ac:dyDescent="0.3">
      <c r="A107" s="8" t="s">
        <v>6</v>
      </c>
      <c r="B107" s="10">
        <v>31.5</v>
      </c>
      <c r="C107" s="9">
        <v>63</v>
      </c>
      <c r="D107" s="9">
        <v>125</v>
      </c>
      <c r="E107" s="9">
        <v>250</v>
      </c>
      <c r="F107" s="9">
        <v>500</v>
      </c>
      <c r="G107" s="9">
        <v>1000</v>
      </c>
      <c r="H107" s="9">
        <v>2000</v>
      </c>
      <c r="I107" s="9">
        <v>4000</v>
      </c>
      <c r="J107" s="9">
        <v>8000</v>
      </c>
      <c r="O107" s="3"/>
      <c r="P107" s="3"/>
      <c r="Q107" s="3"/>
      <c r="R107" s="3"/>
      <c r="S107" s="3"/>
      <c r="T107"/>
      <c r="U107"/>
      <c r="V107"/>
    </row>
    <row r="108" spans="1:22" s="2" customFormat="1" ht="48.75" customHeight="1" thickBot="1" x14ac:dyDescent="0.3">
      <c r="A108" s="11" t="s">
        <v>63</v>
      </c>
      <c r="B108" s="28">
        <f t="shared" ref="B108:J108" si="7">10*LOG10((B104+B96)*((10^(0.1*B12))))</f>
        <v>101.95683249026045</v>
      </c>
      <c r="C108" s="28">
        <f t="shared" si="7"/>
        <v>101.95683249026045</v>
      </c>
      <c r="D108" s="28">
        <f t="shared" si="7"/>
        <v>102.05683249026045</v>
      </c>
      <c r="E108" s="28">
        <f t="shared" si="7"/>
        <v>99.956832490260453</v>
      </c>
      <c r="F108" s="28">
        <f t="shared" si="7"/>
        <v>95.319987670882369</v>
      </c>
      <c r="G108" s="28">
        <f t="shared" si="7"/>
        <v>91.219062512892734</v>
      </c>
      <c r="H108" s="28">
        <f t="shared" si="7"/>
        <v>85.735077768902883</v>
      </c>
      <c r="I108" s="28">
        <f t="shared" si="7"/>
        <v>79.861605582595232</v>
      </c>
      <c r="J108" s="28">
        <f t="shared" si="7"/>
        <v>73.222291159744245</v>
      </c>
      <c r="O108" s="3"/>
      <c r="P108" s="3"/>
      <c r="Q108" s="3"/>
      <c r="R108" s="3"/>
      <c r="S108" s="3"/>
      <c r="T108"/>
      <c r="U108"/>
      <c r="V108"/>
    </row>
    <row r="110" spans="1:22" s="2" customFormat="1" x14ac:dyDescent="0.25">
      <c r="A110" s="1" t="s">
        <v>64</v>
      </c>
      <c r="O110" s="3"/>
      <c r="P110" s="3"/>
      <c r="Q110" s="3"/>
      <c r="R110" s="3"/>
      <c r="S110" s="3"/>
      <c r="T110"/>
      <c r="U110"/>
      <c r="V110"/>
    </row>
    <row r="111" spans="1:22" s="2" customFormat="1" ht="54.75" customHeight="1" x14ac:dyDescent="0.25">
      <c r="A111" s="74" t="s">
        <v>65</v>
      </c>
      <c r="B111" s="74"/>
      <c r="C111" s="74"/>
      <c r="D111" s="74"/>
      <c r="E111" s="74"/>
      <c r="F111" s="74"/>
      <c r="G111" s="74"/>
      <c r="H111" s="74"/>
      <c r="I111" s="74"/>
      <c r="J111" s="74"/>
      <c r="O111" s="3"/>
      <c r="P111" s="3"/>
      <c r="Q111" s="3"/>
      <c r="R111" s="3"/>
      <c r="S111" s="3"/>
      <c r="T111"/>
      <c r="U111"/>
      <c r="V111"/>
    </row>
    <row r="112" spans="1:22" s="2" customFormat="1" x14ac:dyDescent="0.25">
      <c r="A112" s="31"/>
      <c r="O112" s="3"/>
      <c r="P112" s="3"/>
      <c r="Q112" s="3"/>
      <c r="R112" s="3"/>
      <c r="S112" s="3"/>
      <c r="T112"/>
      <c r="U112"/>
      <c r="V112"/>
    </row>
    <row r="113" spans="1:24" s="2" customFormat="1" x14ac:dyDescent="0.25">
      <c r="A113" s="31"/>
      <c r="O113" s="3"/>
      <c r="P113" s="3"/>
      <c r="Q113" s="3"/>
      <c r="R113" s="3"/>
      <c r="S113" s="3"/>
      <c r="T113"/>
      <c r="U113"/>
      <c r="V113"/>
    </row>
    <row r="114" spans="1:24" s="2" customFormat="1" x14ac:dyDescent="0.25">
      <c r="A114" s="34"/>
      <c r="O114" s="3"/>
      <c r="P114" s="3"/>
      <c r="Q114" s="3"/>
      <c r="R114" s="3"/>
      <c r="S114" s="3"/>
      <c r="T114"/>
      <c r="U114"/>
      <c r="V114"/>
    </row>
    <row r="115" spans="1:24" s="2" customFormat="1" x14ac:dyDescent="0.25">
      <c r="A115" s="31"/>
      <c r="O115" s="3"/>
      <c r="P115" s="3"/>
      <c r="Q115" s="3"/>
      <c r="R115" s="3"/>
      <c r="S115" s="3"/>
      <c r="T115"/>
      <c r="U115"/>
      <c r="V115"/>
    </row>
    <row r="116" spans="1:24" s="2" customFormat="1" x14ac:dyDescent="0.25">
      <c r="A116" s="75" t="s">
        <v>66</v>
      </c>
      <c r="B116" s="75"/>
      <c r="C116" s="75"/>
      <c r="D116" s="75"/>
      <c r="E116" s="75"/>
      <c r="F116" s="75"/>
      <c r="G116" s="75"/>
      <c r="H116" s="75"/>
      <c r="I116" s="75"/>
      <c r="J116" s="75"/>
      <c r="O116" s="3"/>
      <c r="P116" s="3"/>
      <c r="Q116" s="3"/>
      <c r="R116" s="3"/>
      <c r="S116" s="3"/>
      <c r="T116"/>
      <c r="U116"/>
      <c r="V116"/>
    </row>
    <row r="117" spans="1:24" s="2" customFormat="1" x14ac:dyDescent="0.25">
      <c r="A117" s="78" t="s">
        <v>67</v>
      </c>
      <c r="B117" s="78"/>
      <c r="C117" s="78"/>
      <c r="D117" s="78"/>
      <c r="E117" s="78"/>
      <c r="F117" s="78"/>
      <c r="G117" s="78"/>
      <c r="H117" s="78"/>
      <c r="I117" s="78"/>
      <c r="J117" s="78"/>
      <c r="O117" s="3"/>
      <c r="P117" s="3"/>
      <c r="Q117" s="3"/>
      <c r="R117" s="3"/>
      <c r="S117" s="3"/>
      <c r="T117"/>
      <c r="U117"/>
      <c r="V117"/>
    </row>
    <row r="118" spans="1:24" s="2" customFormat="1" ht="16.5" x14ac:dyDescent="0.25">
      <c r="A118" s="38" t="s">
        <v>68</v>
      </c>
      <c r="O118" s="3"/>
      <c r="P118" s="3"/>
      <c r="Q118" s="3"/>
      <c r="R118" s="3"/>
      <c r="S118" s="3"/>
      <c r="T118"/>
      <c r="U118"/>
      <c r="V118"/>
    </row>
    <row r="119" spans="1:24" s="2" customFormat="1" x14ac:dyDescent="0.25">
      <c r="A119" s="67" t="s">
        <v>69</v>
      </c>
      <c r="B119" s="67"/>
      <c r="C119" s="67"/>
      <c r="D119" s="67"/>
      <c r="E119" s="67"/>
      <c r="F119" s="67"/>
      <c r="G119" s="67"/>
      <c r="H119" s="67"/>
      <c r="I119" s="67"/>
      <c r="J119" s="67"/>
      <c r="O119" s="3"/>
      <c r="P119" s="3"/>
      <c r="Q119" s="3"/>
      <c r="R119" s="3"/>
      <c r="S119" s="3"/>
      <c r="T119"/>
      <c r="U119"/>
      <c r="V119"/>
    </row>
    <row r="120" spans="1:24" s="2" customFormat="1" ht="15.75" thickBot="1" x14ac:dyDescent="0.3">
      <c r="O120" s="3"/>
      <c r="P120" s="3"/>
      <c r="Q120" s="3"/>
      <c r="R120" s="3"/>
      <c r="S120" s="3"/>
      <c r="T120"/>
      <c r="U120"/>
      <c r="V120"/>
    </row>
    <row r="121" spans="1:24" s="2" customFormat="1" ht="21" thickBot="1" x14ac:dyDescent="0.35">
      <c r="A121" s="8" t="s">
        <v>6</v>
      </c>
      <c r="B121" s="10">
        <v>31.5</v>
      </c>
      <c r="C121" s="9">
        <v>63</v>
      </c>
      <c r="D121" s="9">
        <v>125</v>
      </c>
      <c r="E121" s="9">
        <v>250</v>
      </c>
      <c r="F121" s="9">
        <v>500</v>
      </c>
      <c r="G121" s="9">
        <v>1000</v>
      </c>
      <c r="H121" s="9">
        <v>2000</v>
      </c>
      <c r="I121" s="9">
        <v>4000</v>
      </c>
      <c r="J121" s="9">
        <v>8000</v>
      </c>
      <c r="K121" s="9" t="s">
        <v>10</v>
      </c>
      <c r="O121" s="3"/>
      <c r="P121"/>
      <c r="Q121" s="68" t="s">
        <v>71</v>
      </c>
      <c r="R121" s="68"/>
      <c r="S121" s="68"/>
      <c r="T121" s="68"/>
      <c r="U121"/>
      <c r="V121"/>
      <c r="W121"/>
      <c r="X121"/>
    </row>
    <row r="122" spans="1:24" s="2" customFormat="1" ht="35.25" customHeight="1" thickBot="1" x14ac:dyDescent="0.3">
      <c r="A122" s="11" t="s">
        <v>70</v>
      </c>
      <c r="B122" s="28">
        <f t="shared" ref="B122:J122" si="8">10*LOG10((B104*10^(0.1*B108)))+10*LOG10($B$18/1)-B34</f>
        <v>94.984230921147031</v>
      </c>
      <c r="C122" s="28">
        <f t="shared" si="8"/>
        <v>90.584230921147025</v>
      </c>
      <c r="D122" s="28">
        <f t="shared" si="8"/>
        <v>79.484230921147017</v>
      </c>
      <c r="E122" s="28">
        <f t="shared" si="8"/>
        <v>68.784230921147014</v>
      </c>
      <c r="F122" s="28">
        <f t="shared" si="8"/>
        <v>56.284934222242562</v>
      </c>
      <c r="G122" s="28">
        <f t="shared" si="8"/>
        <v>47.697515558158052</v>
      </c>
      <c r="H122" s="28">
        <f t="shared" si="8"/>
        <v>44.420202287935922</v>
      </c>
      <c r="I122" s="28">
        <f t="shared" si="8"/>
        <v>37.167640994841271</v>
      </c>
      <c r="J122" s="28">
        <f t="shared" si="8"/>
        <v>22.338683788587367</v>
      </c>
      <c r="K122" s="13">
        <f>P128</f>
        <v>61.020796064231305</v>
      </c>
      <c r="O122" s="3"/>
      <c r="P122" s="57">
        <v>31.5</v>
      </c>
      <c r="Q122" s="56">
        <v>63</v>
      </c>
      <c r="R122" s="56">
        <v>125</v>
      </c>
      <c r="S122" s="56">
        <v>250</v>
      </c>
      <c r="T122" s="56">
        <v>500</v>
      </c>
      <c r="U122" s="56">
        <v>1000</v>
      </c>
      <c r="V122" s="56">
        <v>2000</v>
      </c>
      <c r="W122" s="56">
        <v>4000</v>
      </c>
      <c r="X122" s="55">
        <v>8000</v>
      </c>
    </row>
    <row r="123" spans="1:24" ht="15.75" thickBot="1" x14ac:dyDescent="0.3">
      <c r="P123" s="54">
        <f t="shared" ref="P123:X123" si="9">B122</f>
        <v>94.984230921147031</v>
      </c>
      <c r="Q123" s="54">
        <f t="shared" si="9"/>
        <v>90.584230921147025</v>
      </c>
      <c r="R123" s="54">
        <f t="shared" si="9"/>
        <v>79.484230921147017</v>
      </c>
      <c r="S123" s="54">
        <f t="shared" si="9"/>
        <v>68.784230921147014</v>
      </c>
      <c r="T123" s="54">
        <f t="shared" si="9"/>
        <v>56.284934222242562</v>
      </c>
      <c r="U123" s="54">
        <f t="shared" si="9"/>
        <v>47.697515558158052</v>
      </c>
      <c r="V123" s="54">
        <f t="shared" si="9"/>
        <v>44.420202287935922</v>
      </c>
      <c r="W123" s="54">
        <f t="shared" si="9"/>
        <v>37.167640994841271</v>
      </c>
      <c r="X123" s="54">
        <f t="shared" si="9"/>
        <v>22.338683788587367</v>
      </c>
    </row>
    <row r="124" spans="1:24" x14ac:dyDescent="0.25">
      <c r="P124" s="53">
        <v>-40</v>
      </c>
      <c r="Q124" s="52">
        <v>-26</v>
      </c>
      <c r="R124" s="52">
        <v>-16</v>
      </c>
      <c r="S124" s="52">
        <v>-9</v>
      </c>
      <c r="T124" s="52">
        <v>-3</v>
      </c>
      <c r="U124" s="52">
        <v>0</v>
      </c>
      <c r="V124" s="52">
        <v>1</v>
      </c>
      <c r="W124" s="52">
        <v>1</v>
      </c>
      <c r="X124" s="51">
        <v>-1</v>
      </c>
    </row>
    <row r="125" spans="1:24" x14ac:dyDescent="0.25">
      <c r="P125" s="48">
        <v>0</v>
      </c>
      <c r="Q125" s="50">
        <f t="shared" ref="Q125:X125" si="10">Q124+Q123</f>
        <v>64.584230921147025</v>
      </c>
      <c r="R125" s="50">
        <f t="shared" si="10"/>
        <v>63.484230921147017</v>
      </c>
      <c r="S125" s="50">
        <f t="shared" si="10"/>
        <v>59.784230921147014</v>
      </c>
      <c r="T125" s="50">
        <f t="shared" si="10"/>
        <v>53.284934222242562</v>
      </c>
      <c r="U125" s="50">
        <f t="shared" si="10"/>
        <v>47.697515558158052</v>
      </c>
      <c r="V125" s="50">
        <f t="shared" si="10"/>
        <v>45.420202287935922</v>
      </c>
      <c r="W125" s="50">
        <f t="shared" si="10"/>
        <v>38.167640994841271</v>
      </c>
      <c r="X125" s="49">
        <f t="shared" si="10"/>
        <v>21.338683788587367</v>
      </c>
    </row>
    <row r="126" spans="1:24" x14ac:dyDescent="0.25">
      <c r="P126" s="48"/>
      <c r="Q126" s="69">
        <f>10*LOG(10^(0.1*Q125)+10^(0.1*R125))</f>
        <v>67.079264780631689</v>
      </c>
      <c r="R126" s="70"/>
      <c r="S126" s="69">
        <f>10*LOG(10^(0.1*S125)+10^(0.1*T125))</f>
        <v>60.661719972521688</v>
      </c>
      <c r="T126" s="70"/>
      <c r="U126" s="69">
        <f>10*LOG(10^(0.1*U125)+10^(0.1*V125))</f>
        <v>49.716748988826481</v>
      </c>
      <c r="V126" s="70"/>
      <c r="W126" s="69">
        <f>10*LOG(10^(0.1*W125)+10^(0.1*X125))</f>
        <v>38.256852400988521</v>
      </c>
      <c r="X126" s="71"/>
    </row>
    <row r="127" spans="1:24" x14ac:dyDescent="0.25">
      <c r="P127" s="48"/>
      <c r="Q127" s="69">
        <f>10*LOG(10^(0.1*R126)+10^(0.1*S126))</f>
        <v>60.661723701691237</v>
      </c>
      <c r="R127" s="76"/>
      <c r="S127" s="76"/>
      <c r="T127" s="70"/>
      <c r="U127" s="69">
        <f>10*LOG(10^(0.1*U126)+10^(0.1*W126))</f>
        <v>50.016473487582118</v>
      </c>
      <c r="V127" s="76"/>
      <c r="W127" s="76"/>
      <c r="X127" s="71"/>
    </row>
    <row r="128" spans="1:24" ht="16.5" thickBot="1" x14ac:dyDescent="0.3">
      <c r="P128" s="64">
        <f>10*LOG(10^(0.1*Q127)+10^(0.1*U127))</f>
        <v>61.020796064231305</v>
      </c>
      <c r="Q128" s="65"/>
      <c r="R128" s="65"/>
      <c r="S128" s="65"/>
      <c r="T128" s="65"/>
      <c r="U128" s="65"/>
      <c r="V128" s="65"/>
      <c r="W128" s="65"/>
      <c r="X128" s="66"/>
    </row>
  </sheetData>
  <mergeCells count="33">
    <mergeCell ref="A39:K39"/>
    <mergeCell ref="A46:K46"/>
    <mergeCell ref="A47:K47"/>
    <mergeCell ref="A48:K48"/>
    <mergeCell ref="A16:K16"/>
    <mergeCell ref="A23:K23"/>
    <mergeCell ref="A30:J30"/>
    <mergeCell ref="A32:J32"/>
    <mergeCell ref="A38:K38"/>
    <mergeCell ref="A49:K49"/>
    <mergeCell ref="A50:K50"/>
    <mergeCell ref="A117:J117"/>
    <mergeCell ref="A62:J62"/>
    <mergeCell ref="A67:J67"/>
    <mergeCell ref="A76:J76"/>
    <mergeCell ref="A81:J81"/>
    <mergeCell ref="A83:J83"/>
    <mergeCell ref="A88:J88"/>
    <mergeCell ref="A93:J93"/>
    <mergeCell ref="A57:J57"/>
    <mergeCell ref="A98:J98"/>
    <mergeCell ref="A106:J106"/>
    <mergeCell ref="A111:J111"/>
    <mergeCell ref="A116:J116"/>
    <mergeCell ref="Q127:T127"/>
    <mergeCell ref="P128:X128"/>
    <mergeCell ref="A119:J119"/>
    <mergeCell ref="Q121:T121"/>
    <mergeCell ref="Q126:R126"/>
    <mergeCell ref="S126:T126"/>
    <mergeCell ref="U126:V126"/>
    <mergeCell ref="W126:X126"/>
    <mergeCell ref="U127:X127"/>
  </mergeCells>
  <pageMargins left="0.70866141732283472" right="0.70866141732283472" top="0.74803149606299213" bottom="0.74803149606299213" header="0.31496062992125984" footer="0.31496062992125984"/>
  <pageSetup paperSize="9" scale="89" fitToHeight="20" orientation="landscape" r:id="rId1"/>
  <rowBreaks count="2" manualBreakCount="2">
    <brk id="25" max="16383" man="1"/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view="pageBreakPreview" topLeftCell="A112" zoomScaleNormal="100" zoomScaleSheetLayoutView="100" workbookViewId="0">
      <selection activeCell="D92" sqref="D92"/>
    </sheetView>
  </sheetViews>
  <sheetFormatPr defaultRowHeight="15" x14ac:dyDescent="0.25"/>
  <cols>
    <col min="1" max="1" width="24" style="2" customWidth="1"/>
    <col min="2" max="2" width="10" style="2" customWidth="1"/>
    <col min="3" max="14" width="9.140625" style="2"/>
    <col min="15" max="19" width="9.140625" style="3"/>
  </cols>
  <sheetData>
    <row r="1" spans="1:22" x14ac:dyDescent="0.25">
      <c r="A1" s="1" t="s">
        <v>0</v>
      </c>
    </row>
    <row r="2" spans="1:22" ht="23.25" customHeight="1" x14ac:dyDescent="0.25">
      <c r="A2" s="2" t="s">
        <v>1</v>
      </c>
    </row>
    <row r="3" spans="1:22" ht="15.75" thickBot="1" x14ac:dyDescent="0.3"/>
    <row r="4" spans="1:22" ht="15.75" thickBot="1" x14ac:dyDescent="0.3">
      <c r="A4" s="4" t="s">
        <v>2</v>
      </c>
      <c r="B4" s="5">
        <v>133</v>
      </c>
      <c r="C4" s="1" t="s">
        <v>3</v>
      </c>
    </row>
    <row r="5" spans="1:22" x14ac:dyDescent="0.25">
      <c r="A5" s="6" t="s">
        <v>4</v>
      </c>
    </row>
    <row r="6" spans="1:22" ht="15.75" thickBot="1" x14ac:dyDescent="0.3">
      <c r="A6" s="7" t="s">
        <v>5</v>
      </c>
    </row>
    <row r="7" spans="1:22" ht="64.5" thickBot="1" x14ac:dyDescent="0.3">
      <c r="A7" s="8" t="s">
        <v>6</v>
      </c>
      <c r="B7" s="9" t="s">
        <v>7</v>
      </c>
      <c r="C7" s="9" t="s">
        <v>8</v>
      </c>
      <c r="D7" s="9" t="s">
        <v>9</v>
      </c>
      <c r="E7" s="10">
        <v>31.5</v>
      </c>
      <c r="F7" s="9">
        <v>63</v>
      </c>
      <c r="G7" s="9">
        <v>125</v>
      </c>
      <c r="H7" s="9">
        <v>250</v>
      </c>
      <c r="I7" s="9">
        <v>500</v>
      </c>
      <c r="J7" s="9">
        <v>1000</v>
      </c>
      <c r="K7" s="9">
        <v>2000</v>
      </c>
      <c r="L7" s="9">
        <v>4000</v>
      </c>
      <c r="M7" s="9">
        <v>8000</v>
      </c>
      <c r="N7" s="9" t="s">
        <v>10</v>
      </c>
      <c r="T7" s="3"/>
      <c r="U7" s="3"/>
      <c r="V7" s="3"/>
    </row>
    <row r="8" spans="1:22" ht="15.75" thickBot="1" x14ac:dyDescent="0.3">
      <c r="A8" s="11" t="s">
        <v>11</v>
      </c>
      <c r="B8" s="44">
        <v>0</v>
      </c>
      <c r="C8" s="44">
        <v>0.5</v>
      </c>
      <c r="D8" s="45">
        <v>1</v>
      </c>
      <c r="E8" s="44">
        <v>84.9</v>
      </c>
      <c r="F8" s="46">
        <v>84.9</v>
      </c>
      <c r="G8" s="46">
        <v>84</v>
      </c>
      <c r="H8" s="46">
        <v>77.5</v>
      </c>
      <c r="I8" s="46">
        <v>72</v>
      </c>
      <c r="J8" s="46">
        <v>67.7</v>
      </c>
      <c r="K8" s="46">
        <v>63.4</v>
      </c>
      <c r="L8" s="46">
        <v>58.6</v>
      </c>
      <c r="M8" s="46">
        <v>54.3</v>
      </c>
      <c r="N8" s="47"/>
      <c r="T8" s="3"/>
      <c r="U8" s="3"/>
      <c r="V8" s="3"/>
    </row>
    <row r="9" spans="1:22" ht="15.75" thickBot="1" x14ac:dyDescent="0.3">
      <c r="A9" s="11" t="s">
        <v>11</v>
      </c>
      <c r="B9" s="44">
        <v>0</v>
      </c>
      <c r="C9" s="44">
        <v>0.5</v>
      </c>
      <c r="D9" s="45">
        <v>1</v>
      </c>
      <c r="E9" s="44">
        <v>84.9</v>
      </c>
      <c r="F9" s="46">
        <v>84.9</v>
      </c>
      <c r="G9" s="46">
        <v>84</v>
      </c>
      <c r="H9" s="46">
        <v>77.5</v>
      </c>
      <c r="I9" s="46">
        <v>72</v>
      </c>
      <c r="J9" s="46">
        <v>67.7</v>
      </c>
      <c r="K9" s="46">
        <v>63.4</v>
      </c>
      <c r="L9" s="46">
        <v>58.6</v>
      </c>
      <c r="M9" s="46">
        <v>54.3</v>
      </c>
      <c r="N9" s="47"/>
      <c r="T9" s="3"/>
      <c r="U9" s="3"/>
      <c r="V9" s="3"/>
    </row>
    <row r="11" spans="1:22" ht="15.75" thickBot="1" x14ac:dyDescent="0.3">
      <c r="A11" s="7" t="s">
        <v>12</v>
      </c>
    </row>
    <row r="12" spans="1:22" ht="15.75" thickBot="1" x14ac:dyDescent="0.3">
      <c r="A12" s="8" t="s">
        <v>6</v>
      </c>
      <c r="B12" s="10">
        <v>31.5</v>
      </c>
      <c r="C12" s="9">
        <v>63</v>
      </c>
      <c r="D12" s="9">
        <v>125</v>
      </c>
      <c r="E12" s="9">
        <v>250</v>
      </c>
      <c r="F12" s="9">
        <v>500</v>
      </c>
      <c r="G12" s="9">
        <v>1000</v>
      </c>
      <c r="H12" s="9">
        <v>2000</v>
      </c>
      <c r="I12" s="9">
        <v>4000</v>
      </c>
      <c r="J12" s="9">
        <v>8000</v>
      </c>
      <c r="K12" s="9" t="s">
        <v>10</v>
      </c>
    </row>
    <row r="13" spans="1:22" ht="15.75" thickBot="1" x14ac:dyDescent="0.3">
      <c r="A13" s="11" t="s">
        <v>11</v>
      </c>
      <c r="B13" s="12">
        <v>84.9</v>
      </c>
      <c r="C13" s="14">
        <v>84.9</v>
      </c>
      <c r="D13" s="14">
        <v>84</v>
      </c>
      <c r="E13" s="14">
        <v>77.5</v>
      </c>
      <c r="F13" s="14">
        <v>72</v>
      </c>
      <c r="G13" s="14">
        <v>67.7</v>
      </c>
      <c r="H13" s="14">
        <v>63.4</v>
      </c>
      <c r="I13" s="14">
        <v>58.6</v>
      </c>
      <c r="J13" s="14">
        <v>54.3</v>
      </c>
      <c r="K13" s="15"/>
    </row>
    <row r="14" spans="1:22" ht="15.75" thickBot="1" x14ac:dyDescent="0.3">
      <c r="A14" s="11" t="s">
        <v>11</v>
      </c>
      <c r="B14" s="12">
        <v>84.9</v>
      </c>
      <c r="C14" s="14">
        <v>84.9</v>
      </c>
      <c r="D14" s="14">
        <v>84</v>
      </c>
      <c r="E14" s="14">
        <v>77.5</v>
      </c>
      <c r="F14" s="14">
        <v>72</v>
      </c>
      <c r="G14" s="14">
        <v>67.7</v>
      </c>
      <c r="H14" s="14">
        <v>63.4</v>
      </c>
      <c r="I14" s="14">
        <v>58.6</v>
      </c>
      <c r="J14" s="14">
        <v>54.3</v>
      </c>
      <c r="K14" s="15"/>
    </row>
    <row r="17" spans="1:20" s="19" customFormat="1" x14ac:dyDescent="0.25">
      <c r="A17" s="16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  <c r="Q17" s="18"/>
      <c r="R17" s="18"/>
      <c r="S17" s="18"/>
    </row>
    <row r="18" spans="1:20" ht="38.25" customHeight="1" thickBot="1" x14ac:dyDescent="0.3">
      <c r="A18" s="82" t="s">
        <v>14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20" ht="26.25" thickBot="1" x14ac:dyDescent="0.3">
      <c r="A19" s="8" t="s">
        <v>6</v>
      </c>
      <c r="B19" s="9" t="s">
        <v>15</v>
      </c>
      <c r="C19" s="10">
        <v>31.5</v>
      </c>
      <c r="D19" s="9">
        <v>63</v>
      </c>
      <c r="E19" s="9">
        <v>125</v>
      </c>
      <c r="F19" s="9">
        <v>250</v>
      </c>
      <c r="G19" s="9">
        <v>500</v>
      </c>
      <c r="H19" s="9">
        <v>1000</v>
      </c>
      <c r="I19" s="9">
        <v>2000</v>
      </c>
      <c r="J19" s="9">
        <v>4000</v>
      </c>
      <c r="K19" s="9">
        <v>8000</v>
      </c>
      <c r="T19" s="3"/>
    </row>
    <row r="20" spans="1:20" ht="45" customHeight="1" thickBot="1" x14ac:dyDescent="0.3">
      <c r="A20" s="11" t="s">
        <v>16</v>
      </c>
      <c r="B20" s="86">
        <v>75</v>
      </c>
      <c r="C20" s="21"/>
      <c r="D20" s="21"/>
      <c r="E20" s="21"/>
      <c r="F20" s="21"/>
      <c r="G20" s="21"/>
      <c r="H20" s="21"/>
      <c r="I20" s="21"/>
      <c r="J20" s="21"/>
      <c r="K20" s="21"/>
      <c r="T20" s="3"/>
    </row>
    <row r="21" spans="1:20" ht="15.75" thickBot="1" x14ac:dyDescent="0.3">
      <c r="A21" s="11" t="s">
        <v>17</v>
      </c>
      <c r="B21" s="86">
        <v>73</v>
      </c>
      <c r="C21" s="86">
        <v>21.4</v>
      </c>
      <c r="D21" s="87">
        <v>25.8</v>
      </c>
      <c r="E21" s="87">
        <v>37</v>
      </c>
      <c r="F21" s="87">
        <v>45.6</v>
      </c>
      <c r="G21" s="87">
        <v>53</v>
      </c>
      <c r="H21" s="87">
        <v>57.5</v>
      </c>
      <c r="I21" s="87">
        <v>54.9</v>
      </c>
      <c r="J21" s="87">
        <v>55.9</v>
      </c>
      <c r="K21" s="87">
        <v>63.4</v>
      </c>
      <c r="T21" s="3"/>
    </row>
    <row r="22" spans="1:20" ht="15.75" thickBot="1" x14ac:dyDescent="0.3">
      <c r="A22" s="11" t="s">
        <v>18</v>
      </c>
      <c r="B22" s="86">
        <v>2</v>
      </c>
      <c r="C22" s="86">
        <v>25.4</v>
      </c>
      <c r="D22" s="87">
        <v>29.8</v>
      </c>
      <c r="E22" s="87">
        <v>41</v>
      </c>
      <c r="F22" s="87">
        <v>49.6</v>
      </c>
      <c r="G22" s="87">
        <v>57</v>
      </c>
      <c r="H22" s="87">
        <v>54.4</v>
      </c>
      <c r="I22" s="87">
        <v>55.4</v>
      </c>
      <c r="J22" s="87">
        <v>62.9</v>
      </c>
      <c r="K22" s="87">
        <v>70.400000000000006</v>
      </c>
      <c r="T22" s="3"/>
    </row>
    <row r="23" spans="1:20" x14ac:dyDescent="0.25">
      <c r="A23" s="22"/>
    </row>
    <row r="24" spans="1:20" s="19" customFormat="1" x14ac:dyDescent="0.25">
      <c r="A24" s="16" t="s">
        <v>19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8"/>
      <c r="S24" s="18"/>
    </row>
    <row r="25" spans="1:20" ht="36" customHeight="1" thickBot="1" x14ac:dyDescent="0.3">
      <c r="A25" s="83" t="s">
        <v>20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0" ht="26.25" thickBot="1" x14ac:dyDescent="0.3">
      <c r="A26" s="8" t="s">
        <v>6</v>
      </c>
      <c r="B26" s="9" t="s">
        <v>15</v>
      </c>
      <c r="C26" s="10">
        <v>31.5</v>
      </c>
      <c r="D26" s="9">
        <v>63</v>
      </c>
      <c r="E26" s="9">
        <v>125</v>
      </c>
      <c r="F26" s="9">
        <v>250</v>
      </c>
      <c r="G26" s="9">
        <v>500</v>
      </c>
      <c r="H26" s="9">
        <v>1000</v>
      </c>
      <c r="I26" s="9">
        <v>2000</v>
      </c>
      <c r="J26" s="9">
        <v>4000</v>
      </c>
      <c r="K26" s="9">
        <v>8000</v>
      </c>
      <c r="T26" s="3"/>
    </row>
    <row r="27" spans="1:20" ht="15.75" thickBot="1" x14ac:dyDescent="0.3">
      <c r="A27" s="11" t="s">
        <v>21</v>
      </c>
      <c r="B27" s="20">
        <v>75</v>
      </c>
      <c r="C27" s="23">
        <v>0.1</v>
      </c>
      <c r="D27" s="24">
        <v>0.1</v>
      </c>
      <c r="E27" s="24">
        <v>0.1</v>
      </c>
      <c r="F27" s="24">
        <v>0.1</v>
      </c>
      <c r="G27" s="24">
        <v>0.11</v>
      </c>
      <c r="H27" s="24">
        <v>0.12</v>
      </c>
      <c r="I27" s="24">
        <v>0.12</v>
      </c>
      <c r="J27" s="24">
        <v>0.12</v>
      </c>
      <c r="K27" s="24">
        <v>0.12</v>
      </c>
      <c r="T27" s="3"/>
    </row>
    <row r="30" spans="1:20" x14ac:dyDescent="0.25">
      <c r="A30" s="25" t="s">
        <v>22</v>
      </c>
    </row>
    <row r="31" spans="1:20" x14ac:dyDescent="0.25">
      <c r="A31" s="26" t="s">
        <v>23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20" ht="32.25" customHeight="1" x14ac:dyDescent="0.25">
      <c r="A32" s="74" t="s">
        <v>24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1" ht="47.2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1" ht="39" customHeight="1" thickBot="1" x14ac:dyDescent="0.3">
      <c r="A34" s="74" t="s">
        <v>25</v>
      </c>
      <c r="B34" s="74"/>
      <c r="C34" s="74"/>
      <c r="D34" s="74"/>
      <c r="E34" s="74"/>
      <c r="F34" s="74"/>
      <c r="G34" s="74"/>
      <c r="H34" s="74"/>
      <c r="I34" s="74"/>
      <c r="J34" s="74"/>
    </row>
    <row r="35" spans="1:11" ht="15.75" thickBot="1" x14ac:dyDescent="0.3">
      <c r="A35" s="8" t="s">
        <v>6</v>
      </c>
      <c r="B35" s="10">
        <v>31.5</v>
      </c>
      <c r="C35" s="9">
        <v>63</v>
      </c>
      <c r="D35" s="9">
        <v>125</v>
      </c>
      <c r="E35" s="9">
        <v>250</v>
      </c>
      <c r="F35" s="9">
        <v>500</v>
      </c>
      <c r="G35" s="9">
        <v>1000</v>
      </c>
      <c r="H35" s="9">
        <v>2000</v>
      </c>
      <c r="I35" s="9">
        <v>4000</v>
      </c>
      <c r="J35" s="9">
        <v>8000</v>
      </c>
    </row>
    <row r="36" spans="1:11" ht="26.25" thickBot="1" x14ac:dyDescent="0.3">
      <c r="A36" s="11" t="s">
        <v>26</v>
      </c>
      <c r="B36" s="28">
        <f>(-10)*LOG10((($B$21*10^(-0.1*C21))+($B$22*10^(-0.1*C22)))/(B20))</f>
        <v>21.470271797927353</v>
      </c>
      <c r="C36" s="28">
        <f t="shared" ref="C36:J36" si="0">(-10)*LOG10((($B$21*10^(-0.1*D21))+($B$22*10^(-0.1*D22)))/($B$20))</f>
        <v>25.870271797927352</v>
      </c>
      <c r="D36" s="28">
        <f t="shared" si="0"/>
        <v>37.070271797927361</v>
      </c>
      <c r="E36" s="28">
        <f t="shared" si="0"/>
        <v>45.670271797927356</v>
      </c>
      <c r="F36" s="28">
        <f t="shared" si="0"/>
        <v>53.070271797927361</v>
      </c>
      <c r="G36" s="28">
        <f t="shared" si="0"/>
        <v>57.380999735275878</v>
      </c>
      <c r="H36" s="28">
        <f t="shared" si="0"/>
        <v>54.91261272847882</v>
      </c>
      <c r="I36" s="28">
        <f t="shared" si="0"/>
        <v>55.993708099163577</v>
      </c>
      <c r="J36" s="28">
        <f t="shared" si="0"/>
        <v>63.493708099163577</v>
      </c>
    </row>
    <row r="38" spans="1:11" x14ac:dyDescent="0.25">
      <c r="A38" s="26" t="s">
        <v>27</v>
      </c>
      <c r="B38" s="26"/>
      <c r="C38" s="26"/>
      <c r="D38" s="26"/>
      <c r="E38" s="26"/>
      <c r="F38" s="26"/>
      <c r="G38" s="26"/>
      <c r="H38" s="26"/>
      <c r="I38" s="26"/>
      <c r="J38" s="26"/>
    </row>
    <row r="39" spans="1:11" x14ac:dyDescent="0.25">
      <c r="A39" s="16" t="s">
        <v>28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ht="21" customHeight="1" x14ac:dyDescent="0.25">
      <c r="A40" s="84" t="s">
        <v>29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1" x14ac:dyDescent="0.25">
      <c r="A41" s="85" t="s">
        <v>30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x14ac:dyDescent="0.25">
      <c r="A42" s="29" t="s">
        <v>31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7" spans="1:11" x14ac:dyDescent="0.25">
      <c r="A47" s="31" t="s">
        <v>32</v>
      </c>
    </row>
    <row r="48" spans="1:11" ht="15.75" x14ac:dyDescent="0.25">
      <c r="A48" s="79" t="s">
        <v>33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1:19" x14ac:dyDescent="0.25">
      <c r="A49" s="67" t="s">
        <v>34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9" ht="15.75" x14ac:dyDescent="0.25">
      <c r="A50" s="67" t="s">
        <v>35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9" x14ac:dyDescent="0.25">
      <c r="A51" s="67" t="s">
        <v>36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9" ht="16.5" x14ac:dyDescent="0.25">
      <c r="A52" s="77" t="s">
        <v>37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</row>
    <row r="53" spans="1:19" s="33" customFormat="1" x14ac:dyDescent="0.25">
      <c r="A53" s="32" t="s">
        <v>38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2"/>
      <c r="M53" s="2"/>
      <c r="N53" s="2"/>
      <c r="O53" s="3"/>
      <c r="P53" s="3"/>
      <c r="Q53" s="3"/>
      <c r="R53" s="3"/>
      <c r="S53" s="3"/>
    </row>
    <row r="54" spans="1:19" ht="15.75" thickBot="1" x14ac:dyDescent="0.3"/>
    <row r="55" spans="1:19" ht="15.75" thickBot="1" x14ac:dyDescent="0.3">
      <c r="A55" s="8" t="s">
        <v>6</v>
      </c>
      <c r="B55" s="10">
        <v>31.5</v>
      </c>
      <c r="C55" s="9">
        <v>63</v>
      </c>
      <c r="D55" s="9">
        <v>125</v>
      </c>
      <c r="E55" s="9">
        <v>250</v>
      </c>
      <c r="F55" s="9">
        <v>500</v>
      </c>
      <c r="G55" s="9">
        <v>1000</v>
      </c>
      <c r="H55" s="9">
        <v>2000</v>
      </c>
      <c r="I55" s="9">
        <v>4000</v>
      </c>
      <c r="J55" s="9">
        <v>8000</v>
      </c>
    </row>
    <row r="56" spans="1:19" ht="39" thickBot="1" x14ac:dyDescent="0.3">
      <c r="A56" s="11" t="s">
        <v>39</v>
      </c>
      <c r="B56" s="23">
        <f t="shared" ref="B56:J56" si="1">C27*$B$27/$B$27</f>
        <v>0.1</v>
      </c>
      <c r="C56" s="23">
        <f t="shared" si="1"/>
        <v>0.1</v>
      </c>
      <c r="D56" s="23">
        <f t="shared" si="1"/>
        <v>0.1</v>
      </c>
      <c r="E56" s="23">
        <f t="shared" si="1"/>
        <v>0.1</v>
      </c>
      <c r="F56" s="23">
        <f t="shared" si="1"/>
        <v>0.11</v>
      </c>
      <c r="G56" s="23">
        <f t="shared" si="1"/>
        <v>0.12</v>
      </c>
      <c r="H56" s="23">
        <f t="shared" si="1"/>
        <v>0.12</v>
      </c>
      <c r="I56" s="23">
        <f t="shared" si="1"/>
        <v>0.12</v>
      </c>
      <c r="J56" s="23">
        <f t="shared" si="1"/>
        <v>0.12</v>
      </c>
    </row>
    <row r="58" spans="1:19" x14ac:dyDescent="0.25">
      <c r="A58" s="17" t="s">
        <v>40</v>
      </c>
    </row>
    <row r="59" spans="1:19" ht="140.25" customHeight="1" thickBot="1" x14ac:dyDescent="0.3">
      <c r="A59" s="73" t="s">
        <v>41</v>
      </c>
      <c r="B59" s="73"/>
      <c r="C59" s="73"/>
      <c r="D59" s="73"/>
      <c r="E59" s="73"/>
      <c r="F59" s="73"/>
      <c r="G59" s="73"/>
      <c r="H59" s="73"/>
      <c r="I59" s="73"/>
      <c r="J59" s="73"/>
    </row>
    <row r="60" spans="1:19" ht="18.75" customHeight="1" thickBot="1" x14ac:dyDescent="0.3">
      <c r="A60" s="8" t="s">
        <v>6</v>
      </c>
      <c r="B60" s="10">
        <v>31.5</v>
      </c>
      <c r="C60" s="9">
        <v>63</v>
      </c>
      <c r="D60" s="9">
        <v>125</v>
      </c>
      <c r="E60" s="9">
        <v>250</v>
      </c>
      <c r="F60" s="9">
        <v>500</v>
      </c>
      <c r="G60" s="9">
        <v>1000</v>
      </c>
      <c r="H60" s="9">
        <v>2000</v>
      </c>
      <c r="I60" s="9">
        <v>4000</v>
      </c>
      <c r="J60" s="9">
        <v>8000</v>
      </c>
    </row>
    <row r="61" spans="1:19" ht="38.25" customHeight="1" thickBot="1" x14ac:dyDescent="0.3">
      <c r="A61" s="11" t="s">
        <v>42</v>
      </c>
      <c r="B61" s="23">
        <f t="shared" ref="B61:G61" si="2">B56</f>
        <v>0.1</v>
      </c>
      <c r="C61" s="23">
        <f t="shared" si="2"/>
        <v>0.1</v>
      </c>
      <c r="D61" s="23">
        <f t="shared" si="2"/>
        <v>0.1</v>
      </c>
      <c r="E61" s="23">
        <f t="shared" si="2"/>
        <v>0.1</v>
      </c>
      <c r="F61" s="23">
        <f t="shared" si="2"/>
        <v>0.11</v>
      </c>
      <c r="G61" s="23">
        <f t="shared" si="2"/>
        <v>0.12</v>
      </c>
      <c r="H61" s="23">
        <f>H56+(1-H56)*0.0025</f>
        <v>0.12219999999999999</v>
      </c>
      <c r="I61" s="23">
        <f>I56+(1-I56)*0.0078</f>
        <v>0.126864</v>
      </c>
      <c r="J61" s="23">
        <f>J56+(1-J56)*0.029</f>
        <v>0.14551999999999998</v>
      </c>
    </row>
    <row r="63" spans="1:19" x14ac:dyDescent="0.25">
      <c r="A63" s="17" t="s">
        <v>43</v>
      </c>
    </row>
    <row r="64" spans="1:19" ht="37.5" customHeight="1" thickBot="1" x14ac:dyDescent="0.3">
      <c r="A64" s="73" t="s">
        <v>44</v>
      </c>
      <c r="B64" s="73"/>
      <c r="C64" s="73"/>
      <c r="D64" s="73"/>
      <c r="E64" s="73"/>
      <c r="F64" s="73"/>
      <c r="G64" s="73"/>
      <c r="H64" s="73"/>
      <c r="I64" s="73"/>
      <c r="J64" s="73"/>
    </row>
    <row r="65" spans="1:10" ht="15.75" thickBot="1" x14ac:dyDescent="0.3">
      <c r="A65" s="8" t="s">
        <v>6</v>
      </c>
      <c r="B65" s="10">
        <v>31.5</v>
      </c>
      <c r="C65" s="9">
        <v>63</v>
      </c>
      <c r="D65" s="9">
        <v>125</v>
      </c>
      <c r="E65" s="9">
        <v>250</v>
      </c>
      <c r="F65" s="9">
        <v>500</v>
      </c>
      <c r="G65" s="9">
        <v>1000</v>
      </c>
      <c r="H65" s="9">
        <v>2000</v>
      </c>
      <c r="I65" s="9">
        <v>4000</v>
      </c>
      <c r="J65" s="9">
        <v>8000</v>
      </c>
    </row>
    <row r="66" spans="1:10" ht="51.75" thickBot="1" x14ac:dyDescent="0.3">
      <c r="A66" s="11" t="s">
        <v>43</v>
      </c>
      <c r="B66" s="43">
        <v>1.25</v>
      </c>
      <c r="C66" s="43">
        <v>1.25</v>
      </c>
      <c r="D66" s="43">
        <v>1.25</v>
      </c>
      <c r="E66" s="43">
        <v>1.25</v>
      </c>
      <c r="F66" s="43">
        <v>1.25</v>
      </c>
      <c r="G66" s="43">
        <v>1.25</v>
      </c>
      <c r="H66" s="43">
        <v>1.25</v>
      </c>
      <c r="I66" s="43">
        <v>1.25</v>
      </c>
      <c r="J66" s="43">
        <v>1.25</v>
      </c>
    </row>
    <row r="68" spans="1:10" x14ac:dyDescent="0.25">
      <c r="A68" s="17" t="s">
        <v>45</v>
      </c>
    </row>
    <row r="69" spans="1:10" ht="15.75" x14ac:dyDescent="0.25">
      <c r="A69" s="79" t="s">
        <v>46</v>
      </c>
      <c r="B69" s="79"/>
      <c r="C69" s="79"/>
      <c r="D69" s="79"/>
      <c r="E69" s="79"/>
      <c r="F69" s="79"/>
      <c r="G69" s="79"/>
      <c r="H69" s="79"/>
      <c r="I69" s="79"/>
      <c r="J69" s="79"/>
    </row>
    <row r="70" spans="1:10" x14ac:dyDescent="0.25">
      <c r="A70" s="31"/>
    </row>
    <row r="71" spans="1:10" x14ac:dyDescent="0.25">
      <c r="A71" s="34"/>
    </row>
    <row r="72" spans="1:10" ht="15.75" thickBot="1" x14ac:dyDescent="0.3"/>
    <row r="73" spans="1:10" ht="15.75" thickBot="1" x14ac:dyDescent="0.3">
      <c r="A73" s="8" t="s">
        <v>6</v>
      </c>
      <c r="B73" s="10">
        <v>31.5</v>
      </c>
      <c r="C73" s="9">
        <v>63</v>
      </c>
      <c r="D73" s="9">
        <v>125</v>
      </c>
      <c r="E73" s="9">
        <v>250</v>
      </c>
      <c r="F73" s="9">
        <v>500</v>
      </c>
      <c r="G73" s="9">
        <v>1000</v>
      </c>
      <c r="H73" s="9">
        <v>2000</v>
      </c>
      <c r="I73" s="9">
        <v>4000</v>
      </c>
      <c r="J73" s="9">
        <v>8000</v>
      </c>
    </row>
    <row r="74" spans="1:10" ht="26.25" thickBot="1" x14ac:dyDescent="0.3">
      <c r="A74" s="11" t="s">
        <v>47</v>
      </c>
      <c r="B74" s="35">
        <f t="shared" ref="B74:J74" si="3">(B61*$B$20)/(1-B61)</f>
        <v>8.3333333333333339</v>
      </c>
      <c r="C74" s="35">
        <f t="shared" si="3"/>
        <v>8.3333333333333339</v>
      </c>
      <c r="D74" s="35">
        <f t="shared" si="3"/>
        <v>8.3333333333333339</v>
      </c>
      <c r="E74" s="35">
        <f t="shared" si="3"/>
        <v>8.3333333333333339</v>
      </c>
      <c r="F74" s="35">
        <f t="shared" si="3"/>
        <v>9.2696629213483153</v>
      </c>
      <c r="G74" s="35">
        <f t="shared" si="3"/>
        <v>10.227272727272727</v>
      </c>
      <c r="H74" s="35">
        <f t="shared" si="3"/>
        <v>10.440874914559124</v>
      </c>
      <c r="I74" s="35">
        <f t="shared" si="3"/>
        <v>10.897271444540142</v>
      </c>
      <c r="J74" s="35">
        <f t="shared" si="3"/>
        <v>12.772680460631024</v>
      </c>
    </row>
    <row r="76" spans="1:10" x14ac:dyDescent="0.25">
      <c r="A76" s="16" t="s">
        <v>48</v>
      </c>
    </row>
    <row r="78" spans="1:10" ht="31.5" customHeight="1" x14ac:dyDescent="0.25">
      <c r="A78" s="73" t="s">
        <v>49</v>
      </c>
      <c r="B78" s="73"/>
      <c r="C78" s="73"/>
      <c r="D78" s="73"/>
      <c r="E78" s="73"/>
      <c r="F78" s="73"/>
      <c r="G78" s="73"/>
      <c r="H78" s="73"/>
      <c r="I78" s="73"/>
      <c r="J78" s="73"/>
    </row>
    <row r="82" spans="1:10" x14ac:dyDescent="0.25">
      <c r="A82" s="2" t="s">
        <v>50</v>
      </c>
    </row>
    <row r="83" spans="1:10" ht="32.25" customHeight="1" x14ac:dyDescent="0.25">
      <c r="A83" s="80" t="s">
        <v>51</v>
      </c>
      <c r="B83" s="80"/>
      <c r="C83" s="80"/>
      <c r="D83" s="80"/>
      <c r="E83" s="80"/>
      <c r="F83" s="80"/>
      <c r="G83" s="80"/>
      <c r="H83" s="80"/>
      <c r="I83" s="80"/>
      <c r="J83" s="80"/>
    </row>
    <row r="85" spans="1:10" x14ac:dyDescent="0.25">
      <c r="A85" s="79" t="s">
        <v>52</v>
      </c>
      <c r="B85" s="79"/>
      <c r="C85" s="79"/>
      <c r="D85" s="79"/>
      <c r="E85" s="79"/>
      <c r="F85" s="79"/>
      <c r="G85" s="79"/>
      <c r="H85" s="79"/>
      <c r="I85" s="79"/>
      <c r="J85" s="79"/>
    </row>
    <row r="86" spans="1:10" x14ac:dyDescent="0.25">
      <c r="A86" s="31"/>
    </row>
    <row r="87" spans="1:10" x14ac:dyDescent="0.25">
      <c r="A87" s="34"/>
    </row>
    <row r="88" spans="1:10" x14ac:dyDescent="0.25">
      <c r="A88" s="31"/>
    </row>
    <row r="89" spans="1:10" x14ac:dyDescent="0.25">
      <c r="A89" s="31" t="s">
        <v>32</v>
      </c>
    </row>
    <row r="90" spans="1:10" ht="42.75" customHeight="1" x14ac:dyDescent="0.25">
      <c r="A90" s="81" t="s">
        <v>53</v>
      </c>
      <c r="B90" s="81"/>
      <c r="C90" s="81"/>
      <c r="D90" s="81"/>
      <c r="E90" s="81"/>
      <c r="F90" s="81"/>
      <c r="G90" s="81"/>
      <c r="H90" s="81"/>
      <c r="I90" s="81"/>
      <c r="J90" s="81"/>
    </row>
    <row r="92" spans="1:10" ht="15.75" thickBot="1" x14ac:dyDescent="0.3">
      <c r="A92" s="36" t="s">
        <v>54</v>
      </c>
      <c r="B92" s="88">
        <f>(C8+(D8/2))/D8</f>
        <v>1</v>
      </c>
    </row>
    <row r="93" spans="1:10" ht="15.75" thickBot="1" x14ac:dyDescent="0.3">
      <c r="A93" s="37" t="s">
        <v>55</v>
      </c>
      <c r="B93" s="89">
        <v>2.6</v>
      </c>
    </row>
    <row r="94" spans="1:10" x14ac:dyDescent="0.25">
      <c r="A94" s="2" t="s">
        <v>56</v>
      </c>
    </row>
    <row r="95" spans="1:10" ht="36.75" customHeight="1" x14ac:dyDescent="0.25">
      <c r="A95" s="80" t="s">
        <v>57</v>
      </c>
      <c r="B95" s="80"/>
      <c r="C95" s="80"/>
      <c r="D95" s="80"/>
      <c r="E95" s="80"/>
      <c r="F95" s="80"/>
      <c r="G95" s="80"/>
      <c r="H95" s="80"/>
      <c r="I95" s="80"/>
      <c r="J95" s="80"/>
    </row>
    <row r="96" spans="1:10" ht="19.5" customHeight="1" thickBot="1" x14ac:dyDescent="0.3">
      <c r="A96" s="38" t="s">
        <v>58</v>
      </c>
    </row>
    <row r="97" spans="1:10" ht="15.75" thickBot="1" x14ac:dyDescent="0.3">
      <c r="A97" s="8" t="s">
        <v>6</v>
      </c>
      <c r="B97" s="10">
        <v>31.5</v>
      </c>
      <c r="C97" s="9">
        <v>63</v>
      </c>
      <c r="D97" s="9">
        <v>125</v>
      </c>
      <c r="E97" s="9">
        <v>250</v>
      </c>
      <c r="F97" s="9">
        <v>500</v>
      </c>
      <c r="G97" s="9">
        <v>1000</v>
      </c>
      <c r="H97" s="9">
        <v>2000</v>
      </c>
      <c r="I97" s="9">
        <v>4000</v>
      </c>
      <c r="J97" s="9">
        <v>8000</v>
      </c>
    </row>
    <row r="98" spans="1:10" ht="51.75" thickBot="1" x14ac:dyDescent="0.3">
      <c r="A98" s="11" t="s">
        <v>59</v>
      </c>
      <c r="B98" s="35">
        <f t="shared" ref="B98:J98" si="4">($B$93*1)/$B$20</f>
        <v>3.4666666666666665E-2</v>
      </c>
      <c r="C98" s="35">
        <f t="shared" si="4"/>
        <v>3.4666666666666665E-2</v>
      </c>
      <c r="D98" s="35">
        <f t="shared" si="4"/>
        <v>3.4666666666666665E-2</v>
      </c>
      <c r="E98" s="35">
        <f t="shared" si="4"/>
        <v>3.4666666666666665E-2</v>
      </c>
      <c r="F98" s="35">
        <f t="shared" si="4"/>
        <v>3.4666666666666665E-2</v>
      </c>
      <c r="G98" s="35">
        <f t="shared" si="4"/>
        <v>3.4666666666666665E-2</v>
      </c>
      <c r="H98" s="35">
        <f t="shared" si="4"/>
        <v>3.4666666666666665E-2</v>
      </c>
      <c r="I98" s="35">
        <f t="shared" si="4"/>
        <v>3.4666666666666665E-2</v>
      </c>
      <c r="J98" s="35">
        <f t="shared" si="4"/>
        <v>3.4666666666666665E-2</v>
      </c>
    </row>
    <row r="100" spans="1:10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</row>
    <row r="101" spans="1:10" x14ac:dyDescent="0.25">
      <c r="A101" s="2" t="s">
        <v>60</v>
      </c>
      <c r="B101" s="39"/>
      <c r="C101" s="40"/>
      <c r="D101" s="40"/>
      <c r="E101" s="40"/>
      <c r="F101" s="40"/>
      <c r="G101" s="40"/>
      <c r="H101" s="40"/>
      <c r="I101" s="40"/>
      <c r="J101" s="40"/>
    </row>
    <row r="102" spans="1:10" x14ac:dyDescent="0.25">
      <c r="A102" s="41"/>
      <c r="B102" s="42"/>
      <c r="C102" s="42"/>
      <c r="D102" s="42"/>
      <c r="E102" s="42"/>
      <c r="F102" s="42"/>
      <c r="G102" s="42"/>
      <c r="H102" s="42"/>
      <c r="I102" s="42"/>
      <c r="J102" s="42"/>
    </row>
    <row r="104" spans="1:10" ht="15.75" thickBot="1" x14ac:dyDescent="0.3"/>
    <row r="105" spans="1:10" ht="15.75" thickBot="1" x14ac:dyDescent="0.3">
      <c r="A105" s="8" t="s">
        <v>6</v>
      </c>
      <c r="B105" s="10">
        <v>31.5</v>
      </c>
      <c r="C105" s="9">
        <v>63</v>
      </c>
      <c r="D105" s="9">
        <v>125</v>
      </c>
      <c r="E105" s="9">
        <v>250</v>
      </c>
      <c r="F105" s="9">
        <v>500</v>
      </c>
      <c r="G105" s="9">
        <v>1000</v>
      </c>
      <c r="H105" s="9">
        <v>2000</v>
      </c>
      <c r="I105" s="9">
        <v>4000</v>
      </c>
      <c r="J105" s="9">
        <v>8000</v>
      </c>
    </row>
    <row r="106" spans="1:10" ht="51.75" thickBot="1" x14ac:dyDescent="0.3">
      <c r="A106" s="11" t="s">
        <v>61</v>
      </c>
      <c r="B106" s="35">
        <f>(4*1)/(B66*B74)</f>
        <v>0.38399999999999995</v>
      </c>
      <c r="C106" s="35">
        <f t="shared" ref="C106:J106" si="5">(4*1)/(C66*C74)</f>
        <v>0.38399999999999995</v>
      </c>
      <c r="D106" s="35">
        <f t="shared" si="5"/>
        <v>0.38399999999999995</v>
      </c>
      <c r="E106" s="35">
        <f t="shared" si="5"/>
        <v>0.38399999999999995</v>
      </c>
      <c r="F106" s="35">
        <f t="shared" si="5"/>
        <v>0.34521212121212119</v>
      </c>
      <c r="G106" s="35">
        <f t="shared" si="5"/>
        <v>0.31288888888888888</v>
      </c>
      <c r="H106" s="35">
        <f t="shared" si="5"/>
        <v>0.30648772504091654</v>
      </c>
      <c r="I106" s="35">
        <f t="shared" si="5"/>
        <v>0.29365149030983306</v>
      </c>
      <c r="J106" s="35">
        <f t="shared" si="5"/>
        <v>0.25053472603994875</v>
      </c>
    </row>
    <row r="108" spans="1:10" ht="26.25" customHeight="1" thickBot="1" x14ac:dyDescent="0.3">
      <c r="A108" s="73" t="s">
        <v>62</v>
      </c>
      <c r="B108" s="73"/>
      <c r="C108" s="73"/>
      <c r="D108" s="73"/>
      <c r="E108" s="73"/>
      <c r="F108" s="73"/>
      <c r="G108" s="73"/>
      <c r="H108" s="73"/>
      <c r="I108" s="73"/>
      <c r="J108" s="73"/>
    </row>
    <row r="109" spans="1:10" ht="15.75" thickBot="1" x14ac:dyDescent="0.3">
      <c r="A109" s="8" t="s">
        <v>6</v>
      </c>
      <c r="B109" s="10">
        <v>31.5</v>
      </c>
      <c r="C109" s="9">
        <v>63</v>
      </c>
      <c r="D109" s="9">
        <v>125</v>
      </c>
      <c r="E109" s="9">
        <v>250</v>
      </c>
      <c r="F109" s="9">
        <v>500</v>
      </c>
      <c r="G109" s="9">
        <v>1000</v>
      </c>
      <c r="H109" s="9">
        <v>2000</v>
      </c>
      <c r="I109" s="9">
        <v>4000</v>
      </c>
      <c r="J109" s="9">
        <v>8000</v>
      </c>
    </row>
    <row r="110" spans="1:10" ht="48.75" customHeight="1" thickBot="1" x14ac:dyDescent="0.3">
      <c r="A110" s="11" t="s">
        <v>63</v>
      </c>
      <c r="B110" s="28">
        <f t="shared" ref="B110:J110" si="6">10*LOG10((B106+B98)*((10^(0.1*B13)))+(10^(0.1*B14)))</f>
        <v>86.418803645673293</v>
      </c>
      <c r="C110" s="28">
        <f t="shared" si="6"/>
        <v>86.418803645673293</v>
      </c>
      <c r="D110" s="28">
        <f t="shared" si="6"/>
        <v>85.518803645673302</v>
      </c>
      <c r="E110" s="28">
        <f t="shared" si="6"/>
        <v>79.018803645673302</v>
      </c>
      <c r="F110" s="28">
        <f t="shared" si="6"/>
        <v>73.398409385263037</v>
      </c>
      <c r="G110" s="28">
        <f t="shared" si="6"/>
        <v>68.995466788486539</v>
      </c>
      <c r="H110" s="28">
        <f t="shared" si="6"/>
        <v>64.674787760671663</v>
      </c>
      <c r="I110" s="28">
        <f t="shared" si="6"/>
        <v>59.83302109121118</v>
      </c>
      <c r="J110" s="28">
        <f t="shared" si="6"/>
        <v>55.389711875023181</v>
      </c>
    </row>
    <row r="112" spans="1:10" x14ac:dyDescent="0.25">
      <c r="A112" s="1" t="s">
        <v>64</v>
      </c>
    </row>
    <row r="113" spans="1:10" ht="54.75" customHeight="1" x14ac:dyDescent="0.25">
      <c r="A113" s="74" t="s">
        <v>65</v>
      </c>
      <c r="B113" s="74"/>
      <c r="C113" s="74"/>
      <c r="D113" s="74"/>
      <c r="E113" s="74"/>
      <c r="F113" s="74"/>
      <c r="G113" s="74"/>
      <c r="H113" s="74"/>
      <c r="I113" s="74"/>
      <c r="J113" s="74"/>
    </row>
    <row r="114" spans="1:10" x14ac:dyDescent="0.25">
      <c r="A114" s="31"/>
    </row>
    <row r="115" spans="1:10" x14ac:dyDescent="0.25">
      <c r="A115" s="31"/>
    </row>
    <row r="116" spans="1:10" x14ac:dyDescent="0.25">
      <c r="A116" s="34"/>
    </row>
    <row r="117" spans="1:10" x14ac:dyDescent="0.25">
      <c r="A117" s="31"/>
    </row>
    <row r="118" spans="1:10" x14ac:dyDescent="0.25">
      <c r="A118" s="75" t="s">
        <v>66</v>
      </c>
      <c r="B118" s="75"/>
      <c r="C118" s="75"/>
      <c r="D118" s="75"/>
      <c r="E118" s="75"/>
      <c r="F118" s="75"/>
      <c r="G118" s="75"/>
      <c r="H118" s="75"/>
      <c r="I118" s="75"/>
      <c r="J118" s="75"/>
    </row>
    <row r="119" spans="1:10" x14ac:dyDescent="0.25">
      <c r="A119" s="78" t="s">
        <v>67</v>
      </c>
      <c r="B119" s="78"/>
      <c r="C119" s="78"/>
      <c r="D119" s="78"/>
      <c r="E119" s="78"/>
      <c r="F119" s="78"/>
      <c r="G119" s="78"/>
      <c r="H119" s="78"/>
      <c r="I119" s="78"/>
      <c r="J119" s="78"/>
    </row>
    <row r="120" spans="1:10" ht="16.5" x14ac:dyDescent="0.25">
      <c r="A120" s="38" t="s">
        <v>68</v>
      </c>
    </row>
    <row r="121" spans="1:10" x14ac:dyDescent="0.25">
      <c r="A121" s="67" t="s">
        <v>69</v>
      </c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1:10" ht="15.75" thickBot="1" x14ac:dyDescent="0.3"/>
    <row r="123" spans="1:10" ht="15.75" thickBot="1" x14ac:dyDescent="0.3">
      <c r="A123" s="8" t="s">
        <v>6</v>
      </c>
      <c r="B123" s="10">
        <v>31.5</v>
      </c>
      <c r="C123" s="9">
        <v>63</v>
      </c>
      <c r="D123" s="9">
        <v>125</v>
      </c>
      <c r="E123" s="9">
        <v>250</v>
      </c>
      <c r="F123" s="9">
        <v>500</v>
      </c>
      <c r="G123" s="9">
        <v>1000</v>
      </c>
      <c r="H123" s="9">
        <v>2000</v>
      </c>
      <c r="I123" s="9">
        <v>4000</v>
      </c>
      <c r="J123" s="9">
        <v>8000</v>
      </c>
    </row>
    <row r="124" spans="1:10" ht="35.25" customHeight="1" thickBot="1" x14ac:dyDescent="0.3">
      <c r="A124" s="11" t="s">
        <v>70</v>
      </c>
      <c r="B124" s="28">
        <f t="shared" ref="B124:J124" si="7">10*LOG10((B106*10^(0.1*B110)))+10*LOG10($B$20/1)-B36</f>
        <v>79.542456725338255</v>
      </c>
      <c r="C124" s="28">
        <f t="shared" si="7"/>
        <v>75.142456725338263</v>
      </c>
      <c r="D124" s="28">
        <f t="shared" si="7"/>
        <v>63.042456725338255</v>
      </c>
      <c r="E124" s="28">
        <f t="shared" si="7"/>
        <v>47.942456725338275</v>
      </c>
      <c r="F124" s="28">
        <f t="shared" si="7"/>
        <v>34.459610585401634</v>
      </c>
      <c r="G124" s="28">
        <f t="shared" si="7"/>
        <v>25.31898109743517</v>
      </c>
      <c r="H124" s="28">
        <f t="shared" si="7"/>
        <v>23.376918521416115</v>
      </c>
      <c r="I124" s="28">
        <f t="shared" si="7"/>
        <v>17.268247718677053</v>
      </c>
      <c r="J124" s="28">
        <f t="shared" si="7"/>
        <v>4.6352957190861375</v>
      </c>
    </row>
  </sheetData>
  <mergeCells count="25">
    <mergeCell ref="A41:K41"/>
    <mergeCell ref="A18:K18"/>
    <mergeCell ref="A25:K25"/>
    <mergeCell ref="A32:J32"/>
    <mergeCell ref="A34:J34"/>
    <mergeCell ref="A40:K40"/>
    <mergeCell ref="A90:J90"/>
    <mergeCell ref="A48:K48"/>
    <mergeCell ref="A49:K49"/>
    <mergeCell ref="A50:K50"/>
    <mergeCell ref="A51:K51"/>
    <mergeCell ref="A52:K52"/>
    <mergeCell ref="A59:J59"/>
    <mergeCell ref="A64:J64"/>
    <mergeCell ref="A69:J69"/>
    <mergeCell ref="A78:J78"/>
    <mergeCell ref="A83:J83"/>
    <mergeCell ref="A85:J85"/>
    <mergeCell ref="A121:J121"/>
    <mergeCell ref="A95:J95"/>
    <mergeCell ref="A100:J100"/>
    <mergeCell ref="A108:J108"/>
    <mergeCell ref="A113:J113"/>
    <mergeCell ref="A118:J118"/>
    <mergeCell ref="A119:J119"/>
  </mergeCells>
  <pageMargins left="0.70866141732283472" right="0.70866141732283472" top="0.74803149606299213" bottom="0.74803149606299213" header="0.31496062992125984" footer="0.31496062992125984"/>
  <pageSetup paperSize="9" scale="89" fitToHeight="20" orientation="landscape" r:id="rId1"/>
  <rowBreaks count="2" manualBreakCount="2">
    <brk id="27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ИШ 135</vt:lpstr>
      <vt:lpstr>ИШ 133</vt:lpstr>
      <vt:lpstr>'ИШ 133'!Область_печати</vt:lpstr>
      <vt:lpstr>'ИШ 135'!Область_печати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2018-09-13T15:52:49Z</dcterms:created>
  <dcterms:modified xsi:type="dcterms:W3CDTF">2018-09-13T16:05:52Z</dcterms:modified>
</cp:coreProperties>
</file>